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connect-my.sharepoint.com/personal/mtcarlisle_ncdot_gov/Documents/SSSE/(2) Projects/(1) Project Timeline and Process/"/>
    </mc:Choice>
  </mc:AlternateContent>
  <xr:revisionPtr revIDLastSave="307" documentId="13_ncr:1_{7D19CAB2-16A0-4C68-A624-CA9AF62562C5}" xr6:coauthVersionLast="47" xr6:coauthVersionMax="47" xr10:uidLastSave="{F8424627-9E20-414F-BBF1-3569A864F3D1}"/>
  <workbookProtection lockStructure="1"/>
  <bookViews>
    <workbookView xWindow="1720" yWindow="-93" windowWidth="23973" windowHeight="14586" xr2:uid="{00000000-000D-0000-FFFF-FFFF00000000}"/>
  </bookViews>
  <sheets>
    <sheet name="Cost Summary" sheetId="41" r:id="rId1"/>
    <sheet name="Project 1" sheetId="37" r:id="rId2"/>
    <sheet name="Project 2" sheetId="51" r:id="rId3"/>
    <sheet name="Project 3" sheetId="55" r:id="rId4"/>
    <sheet name="Project 4" sheetId="56" r:id="rId5"/>
    <sheet name="Project 5" sheetId="57" r:id="rId6"/>
    <sheet name="Project 6" sheetId="58" r:id="rId7"/>
  </sheets>
  <definedNames>
    <definedName name="_xlnm.Print_Area" localSheetId="0">'Cost Summary'!$A$1:$Q$26</definedName>
    <definedName name="_xlnm.Print_Area" localSheetId="1">'Project 1'!$A$1:$O$60</definedName>
    <definedName name="_xlnm.Print_Area" localSheetId="2">'Project 2'!$A$1:$O$60</definedName>
    <definedName name="_xlnm.Print_Area" localSheetId="3">'Project 3'!$A$1:$O$60</definedName>
    <definedName name="_xlnm.Print_Area" localSheetId="4">'Project 4'!$A$1:$O$60</definedName>
    <definedName name="_xlnm.Print_Area" localSheetId="5">'Project 5'!$A$1:$O$60</definedName>
    <definedName name="_xlnm.Print_Area" localSheetId="6">'Project 6'!$A$1:$O$60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41" l="1"/>
  <c r="H14" i="41"/>
  <c r="G14" i="41"/>
  <c r="F14" i="41"/>
  <c r="D14" i="41"/>
  <c r="C14" i="41"/>
  <c r="B14" i="41"/>
  <c r="N60" i="58"/>
  <c r="N59" i="58"/>
  <c r="A59" i="58"/>
  <c r="K58" i="58"/>
  <c r="M58" i="58" s="1"/>
  <c r="G58" i="58"/>
  <c r="A58" i="58"/>
  <c r="K57" i="58"/>
  <c r="M57" i="58" s="1"/>
  <c r="G57" i="58"/>
  <c r="A57" i="58"/>
  <c r="K56" i="58"/>
  <c r="M56" i="58" s="1"/>
  <c r="G56" i="58"/>
  <c r="K55" i="58"/>
  <c r="M55" i="58" s="1"/>
  <c r="G55" i="58"/>
  <c r="K54" i="58"/>
  <c r="M54" i="58" s="1"/>
  <c r="G54" i="58"/>
  <c r="K53" i="58"/>
  <c r="M53" i="58" s="1"/>
  <c r="G53" i="58"/>
  <c r="M52" i="58"/>
  <c r="K52" i="58"/>
  <c r="G52" i="58"/>
  <c r="M51" i="58"/>
  <c r="L51" i="58"/>
  <c r="K51" i="58"/>
  <c r="G51" i="58"/>
  <c r="F48" i="58"/>
  <c r="A48" i="58"/>
  <c r="F47" i="58"/>
  <c r="A47" i="58"/>
  <c r="F46" i="58"/>
  <c r="F45" i="58"/>
  <c r="L44" i="58"/>
  <c r="L48" i="58" s="1"/>
  <c r="K44" i="58"/>
  <c r="K48" i="58" s="1"/>
  <c r="J44" i="58"/>
  <c r="J48" i="58" s="1"/>
  <c r="I44" i="58"/>
  <c r="I48" i="58" s="1"/>
  <c r="H44" i="58"/>
  <c r="H48" i="58" s="1"/>
  <c r="G44" i="58"/>
  <c r="G48" i="58" s="1"/>
  <c r="F44" i="58"/>
  <c r="M43" i="58"/>
  <c r="D43" i="58"/>
  <c r="A43" i="58"/>
  <c r="A42" i="58"/>
  <c r="M41" i="58"/>
  <c r="E41" i="58"/>
  <c r="A41" i="58"/>
  <c r="A40" i="58"/>
  <c r="M39" i="58"/>
  <c r="E39" i="58"/>
  <c r="A39" i="58"/>
  <c r="A38" i="58"/>
  <c r="M37" i="58"/>
  <c r="E37" i="58"/>
  <c r="A37" i="58"/>
  <c r="M36" i="58"/>
  <c r="D36" i="58"/>
  <c r="A36" i="58"/>
  <c r="A35" i="58"/>
  <c r="M34" i="58"/>
  <c r="D34" i="58"/>
  <c r="A34" i="58"/>
  <c r="A33" i="58"/>
  <c r="M32" i="58"/>
  <c r="E32" i="58"/>
  <c r="A32" i="58"/>
  <c r="M31" i="58"/>
  <c r="E31" i="58"/>
  <c r="A31" i="58"/>
  <c r="M30" i="58"/>
  <c r="D30" i="58"/>
  <c r="A30" i="58"/>
  <c r="M29" i="58"/>
  <c r="D29" i="58"/>
  <c r="A29" i="58"/>
  <c r="M28" i="58"/>
  <c r="D28" i="58"/>
  <c r="A28" i="58"/>
  <c r="M27" i="58"/>
  <c r="E27" i="58"/>
  <c r="A27" i="58"/>
  <c r="A26" i="58"/>
  <c r="M25" i="58"/>
  <c r="F25" i="58"/>
  <c r="A25" i="58"/>
  <c r="M24" i="58"/>
  <c r="D24" i="58"/>
  <c r="A24" i="58"/>
  <c r="A23" i="58"/>
  <c r="M22" i="58"/>
  <c r="D22" i="58"/>
  <c r="A22" i="58"/>
  <c r="M21" i="58"/>
  <c r="E21" i="58"/>
  <c r="A21" i="58"/>
  <c r="M20" i="58"/>
  <c r="F20" i="58"/>
  <c r="A20" i="58"/>
  <c r="A19" i="58"/>
  <c r="M18" i="58"/>
  <c r="E18" i="58"/>
  <c r="A18" i="58"/>
  <c r="M17" i="58"/>
  <c r="E17" i="58"/>
  <c r="A17" i="58"/>
  <c r="A16" i="58"/>
  <c r="M15" i="58"/>
  <c r="D15" i="58"/>
  <c r="A15" i="58"/>
  <c r="M14" i="58"/>
  <c r="E14" i="58"/>
  <c r="A14" i="58"/>
  <c r="A13" i="58"/>
  <c r="F12" i="58"/>
  <c r="F11" i="58"/>
  <c r="B11" i="58"/>
  <c r="A11" i="58"/>
  <c r="N10" i="58"/>
  <c r="M10" i="58"/>
  <c r="F10" i="58"/>
  <c r="B10" i="58"/>
  <c r="A10" i="58"/>
  <c r="A9" i="58"/>
  <c r="G7" i="58"/>
  <c r="D7" i="58"/>
  <c r="A7" i="58"/>
  <c r="I4" i="58"/>
  <c r="D4" i="58"/>
  <c r="A4" i="58"/>
  <c r="N3" i="58"/>
  <c r="I3" i="58"/>
  <c r="D3" i="58"/>
  <c r="A3" i="58"/>
  <c r="M2" i="58"/>
  <c r="K2" i="58"/>
  <c r="I2" i="58"/>
  <c r="A2" i="58"/>
  <c r="A1" i="58"/>
  <c r="F13" i="41"/>
  <c r="F12" i="41"/>
  <c r="F11" i="41"/>
  <c r="F10" i="41"/>
  <c r="F9" i="41"/>
  <c r="H13" i="41"/>
  <c r="H12" i="41"/>
  <c r="H11" i="41"/>
  <c r="H10" i="41"/>
  <c r="H9" i="41"/>
  <c r="G13" i="41"/>
  <c r="G12" i="41"/>
  <c r="G11" i="41"/>
  <c r="G10" i="41"/>
  <c r="G9" i="41"/>
  <c r="C15" i="41"/>
  <c r="I13" i="41"/>
  <c r="I12" i="41"/>
  <c r="I11" i="41"/>
  <c r="I10" i="41"/>
  <c r="N10" i="41" s="1"/>
  <c r="D13" i="41"/>
  <c r="D12" i="41"/>
  <c r="D11" i="41"/>
  <c r="D10" i="41"/>
  <c r="C13" i="41"/>
  <c r="C12" i="41"/>
  <c r="C11" i="41"/>
  <c r="C10" i="41"/>
  <c r="C9" i="41"/>
  <c r="B13" i="41"/>
  <c r="B12" i="41"/>
  <c r="B11" i="41"/>
  <c r="B10" i="41"/>
  <c r="B9" i="41"/>
  <c r="N60" i="57"/>
  <c r="N59" i="57"/>
  <c r="A59" i="57"/>
  <c r="K58" i="57"/>
  <c r="M58" i="57" s="1"/>
  <c r="G58" i="57"/>
  <c r="A58" i="57"/>
  <c r="K57" i="57"/>
  <c r="M57" i="57" s="1"/>
  <c r="G57" i="57"/>
  <c r="A57" i="57"/>
  <c r="K56" i="57"/>
  <c r="M56" i="57" s="1"/>
  <c r="G56" i="57"/>
  <c r="K55" i="57"/>
  <c r="M55" i="57" s="1"/>
  <c r="G55" i="57"/>
  <c r="K54" i="57"/>
  <c r="M54" i="57" s="1"/>
  <c r="G54" i="57"/>
  <c r="K53" i="57"/>
  <c r="M53" i="57"/>
  <c r="G53" i="57"/>
  <c r="K52" i="57"/>
  <c r="M52" i="57"/>
  <c r="G52" i="57"/>
  <c r="M51" i="57"/>
  <c r="L51" i="57"/>
  <c r="K51" i="57"/>
  <c r="G51" i="57"/>
  <c r="H44" i="57"/>
  <c r="H48" i="57"/>
  <c r="F48" i="57"/>
  <c r="A48" i="57"/>
  <c r="F47" i="57"/>
  <c r="A47" i="57"/>
  <c r="F46" i="57"/>
  <c r="I44" i="57"/>
  <c r="I45" i="57"/>
  <c r="F45" i="57"/>
  <c r="L44" i="57"/>
  <c r="L48" i="57"/>
  <c r="K44" i="57"/>
  <c r="K48" i="57"/>
  <c r="J44" i="57"/>
  <c r="J48" i="57"/>
  <c r="G44" i="57"/>
  <c r="G48" i="57"/>
  <c r="F44" i="57"/>
  <c r="M43" i="57"/>
  <c r="D43" i="57"/>
  <c r="A43" i="57"/>
  <c r="A42" i="57"/>
  <c r="M41" i="57"/>
  <c r="E41" i="57"/>
  <c r="A41" i="57"/>
  <c r="A40" i="57"/>
  <c r="M39" i="57"/>
  <c r="E39" i="57"/>
  <c r="A39" i="57"/>
  <c r="A38" i="57"/>
  <c r="M37" i="57"/>
  <c r="E37" i="57"/>
  <c r="A37" i="57"/>
  <c r="M36" i="57"/>
  <c r="D36" i="57"/>
  <c r="A36" i="57"/>
  <c r="A35" i="57"/>
  <c r="M34" i="57"/>
  <c r="D34" i="57"/>
  <c r="A34" i="57"/>
  <c r="A33" i="57"/>
  <c r="M32" i="57"/>
  <c r="E32" i="57"/>
  <c r="A32" i="57"/>
  <c r="M31" i="57"/>
  <c r="E31" i="57"/>
  <c r="A31" i="57"/>
  <c r="M30" i="57"/>
  <c r="D30" i="57"/>
  <c r="A30" i="57"/>
  <c r="M29" i="57"/>
  <c r="D29" i="57"/>
  <c r="A29" i="57"/>
  <c r="M28" i="57"/>
  <c r="D28" i="57"/>
  <c r="A28" i="57"/>
  <c r="M27" i="57"/>
  <c r="E27" i="57"/>
  <c r="A27" i="57"/>
  <c r="A26" i="57"/>
  <c r="M25" i="57"/>
  <c r="F25" i="57"/>
  <c r="A25" i="57"/>
  <c r="M24" i="57"/>
  <c r="D24" i="57"/>
  <c r="A24" i="57"/>
  <c r="A23" i="57"/>
  <c r="M22" i="57"/>
  <c r="D22" i="57"/>
  <c r="A22" i="57"/>
  <c r="M21" i="57"/>
  <c r="E21" i="57"/>
  <c r="A21" i="57"/>
  <c r="M20" i="57"/>
  <c r="F20" i="57"/>
  <c r="A20" i="57"/>
  <c r="A19" i="57"/>
  <c r="M18" i="57"/>
  <c r="E18" i="57"/>
  <c r="A18" i="57"/>
  <c r="M17" i="57"/>
  <c r="E17" i="57"/>
  <c r="A17" i="57"/>
  <c r="A16" i="57"/>
  <c r="M15" i="57"/>
  <c r="D15" i="57"/>
  <c r="A15" i="57"/>
  <c r="M14" i="57"/>
  <c r="E14" i="57"/>
  <c r="A14" i="57"/>
  <c r="A13" i="57"/>
  <c r="F12" i="57"/>
  <c r="F11" i="57"/>
  <c r="B11" i="57"/>
  <c r="A11" i="57"/>
  <c r="N10" i="57"/>
  <c r="M10" i="57"/>
  <c r="F10" i="57"/>
  <c r="B10" i="57"/>
  <c r="A10" i="57"/>
  <c r="A9" i="57"/>
  <c r="G7" i="57"/>
  <c r="D7" i="57"/>
  <c r="A7" i="57"/>
  <c r="I4" i="57"/>
  <c r="D4" i="57"/>
  <c r="A4" i="57"/>
  <c r="N3" i="57"/>
  <c r="I3" i="57"/>
  <c r="D3" i="57"/>
  <c r="A3" i="57"/>
  <c r="M2" i="57"/>
  <c r="K2" i="57"/>
  <c r="I2" i="57"/>
  <c r="A2" i="57"/>
  <c r="A1" i="57"/>
  <c r="N60" i="56"/>
  <c r="N59" i="56"/>
  <c r="A59" i="56"/>
  <c r="K58" i="56"/>
  <c r="M58" i="56" s="1"/>
  <c r="G58" i="56"/>
  <c r="A58" i="56"/>
  <c r="K57" i="56"/>
  <c r="M57" i="56" s="1"/>
  <c r="G57" i="56"/>
  <c r="A57" i="56"/>
  <c r="K56" i="56"/>
  <c r="M56" i="56"/>
  <c r="G56" i="56"/>
  <c r="K55" i="56"/>
  <c r="M55" i="56"/>
  <c r="G55" i="56"/>
  <c r="K54" i="56"/>
  <c r="M54" i="56"/>
  <c r="G54" i="56"/>
  <c r="K53" i="56"/>
  <c r="M53" i="56"/>
  <c r="G53" i="56"/>
  <c r="K52" i="56"/>
  <c r="M52" i="56"/>
  <c r="G52" i="56"/>
  <c r="M51" i="56"/>
  <c r="L51" i="56"/>
  <c r="K51" i="56"/>
  <c r="G51" i="56"/>
  <c r="H44" i="56"/>
  <c r="H48" i="56"/>
  <c r="F48" i="56"/>
  <c r="A48" i="56"/>
  <c r="F47" i="56"/>
  <c r="A47" i="56"/>
  <c r="F46" i="56"/>
  <c r="I44" i="56"/>
  <c r="I45" i="56"/>
  <c r="F45" i="56"/>
  <c r="L44" i="56"/>
  <c r="L48" i="56"/>
  <c r="K44" i="56"/>
  <c r="K48" i="56"/>
  <c r="J44" i="56"/>
  <c r="J48" i="56"/>
  <c r="I48" i="56"/>
  <c r="G44" i="56"/>
  <c r="G48" i="56"/>
  <c r="F44" i="56"/>
  <c r="M43" i="56"/>
  <c r="D43" i="56"/>
  <c r="A43" i="56"/>
  <c r="A42" i="56"/>
  <c r="M41" i="56"/>
  <c r="E41" i="56"/>
  <c r="A41" i="56"/>
  <c r="A40" i="56"/>
  <c r="M39" i="56"/>
  <c r="E39" i="56"/>
  <c r="A39" i="56"/>
  <c r="A38" i="56"/>
  <c r="M37" i="56"/>
  <c r="E37" i="56"/>
  <c r="A37" i="56"/>
  <c r="M36" i="56"/>
  <c r="D36" i="56"/>
  <c r="A36" i="56"/>
  <c r="A35" i="56"/>
  <c r="M34" i="56"/>
  <c r="D34" i="56"/>
  <c r="A34" i="56"/>
  <c r="A33" i="56"/>
  <c r="M32" i="56"/>
  <c r="E32" i="56"/>
  <c r="A32" i="56"/>
  <c r="M31" i="56"/>
  <c r="E31" i="56"/>
  <c r="A31" i="56"/>
  <c r="M30" i="56"/>
  <c r="D30" i="56"/>
  <c r="A30" i="56"/>
  <c r="M29" i="56"/>
  <c r="D29" i="56"/>
  <c r="A29" i="56"/>
  <c r="M28" i="56"/>
  <c r="D28" i="56"/>
  <c r="A28" i="56"/>
  <c r="M27" i="56"/>
  <c r="E27" i="56"/>
  <c r="A27" i="56"/>
  <c r="A26" i="56"/>
  <c r="M25" i="56"/>
  <c r="F25" i="56"/>
  <c r="A25" i="56"/>
  <c r="M24" i="56"/>
  <c r="D24" i="56"/>
  <c r="A24" i="56"/>
  <c r="A23" i="56"/>
  <c r="M22" i="56"/>
  <c r="D22" i="56"/>
  <c r="A22" i="56"/>
  <c r="M21" i="56"/>
  <c r="E21" i="56"/>
  <c r="A21" i="56"/>
  <c r="M20" i="56"/>
  <c r="F20" i="56"/>
  <c r="A20" i="56"/>
  <c r="A19" i="56"/>
  <c r="M18" i="56"/>
  <c r="E18" i="56"/>
  <c r="A18" i="56"/>
  <c r="M17" i="56"/>
  <c r="E17" i="56"/>
  <c r="A17" i="56"/>
  <c r="A16" i="56"/>
  <c r="M15" i="56"/>
  <c r="D15" i="56"/>
  <c r="A15" i="56"/>
  <c r="M14" i="56"/>
  <c r="E14" i="56"/>
  <c r="A14" i="56"/>
  <c r="A13" i="56"/>
  <c r="F12" i="56"/>
  <c r="F11" i="56"/>
  <c r="B11" i="56"/>
  <c r="A11" i="56"/>
  <c r="N10" i="56"/>
  <c r="M10" i="56"/>
  <c r="F10" i="56"/>
  <c r="B10" i="56"/>
  <c r="A10" i="56"/>
  <c r="A9" i="56"/>
  <c r="G7" i="56"/>
  <c r="D7" i="56"/>
  <c r="A7" i="56"/>
  <c r="I4" i="56"/>
  <c r="D4" i="56"/>
  <c r="A4" i="56"/>
  <c r="N3" i="56"/>
  <c r="I3" i="56"/>
  <c r="D3" i="56"/>
  <c r="A3" i="56"/>
  <c r="M2" i="56"/>
  <c r="K2" i="56"/>
  <c r="I2" i="56"/>
  <c r="A2" i="56"/>
  <c r="A1" i="56"/>
  <c r="N60" i="55"/>
  <c r="N59" i="55"/>
  <c r="A59" i="55"/>
  <c r="K58" i="55"/>
  <c r="M58" i="55" s="1"/>
  <c r="G58" i="55"/>
  <c r="A58" i="55"/>
  <c r="K57" i="55"/>
  <c r="M57" i="55"/>
  <c r="G57" i="55"/>
  <c r="A57" i="55"/>
  <c r="K56" i="55"/>
  <c r="M56" i="55" s="1"/>
  <c r="G56" i="55"/>
  <c r="K55" i="55"/>
  <c r="M55" i="55" s="1"/>
  <c r="G55" i="55"/>
  <c r="K54" i="55"/>
  <c r="M54" i="55" s="1"/>
  <c r="G54" i="55"/>
  <c r="K53" i="55"/>
  <c r="M53" i="55"/>
  <c r="G53" i="55"/>
  <c r="K52" i="55"/>
  <c r="M52" i="55"/>
  <c r="G52" i="55"/>
  <c r="M51" i="55"/>
  <c r="L51" i="55"/>
  <c r="K51" i="55"/>
  <c r="G51" i="55"/>
  <c r="H44" i="55"/>
  <c r="H48" i="55"/>
  <c r="F48" i="55"/>
  <c r="A48" i="55"/>
  <c r="F47" i="55"/>
  <c r="A47" i="55"/>
  <c r="F46" i="55"/>
  <c r="J44" i="55"/>
  <c r="J45" i="55"/>
  <c r="F45" i="55"/>
  <c r="L44" i="55"/>
  <c r="L48" i="55"/>
  <c r="K44" i="55"/>
  <c r="K48" i="55"/>
  <c r="J48" i="55"/>
  <c r="I44" i="55"/>
  <c r="G44" i="55"/>
  <c r="G48" i="55"/>
  <c r="F44" i="55"/>
  <c r="M43" i="55"/>
  <c r="D43" i="55"/>
  <c r="A43" i="55"/>
  <c r="A42" i="55"/>
  <c r="M41" i="55"/>
  <c r="E41" i="55"/>
  <c r="A41" i="55"/>
  <c r="A40" i="55"/>
  <c r="M39" i="55"/>
  <c r="E39" i="55"/>
  <c r="A39" i="55"/>
  <c r="A38" i="55"/>
  <c r="M37" i="55"/>
  <c r="E37" i="55"/>
  <c r="A37" i="55"/>
  <c r="M36" i="55"/>
  <c r="D36" i="55"/>
  <c r="A36" i="55"/>
  <c r="A35" i="55"/>
  <c r="M34" i="55"/>
  <c r="D34" i="55"/>
  <c r="A34" i="55"/>
  <c r="A33" i="55"/>
  <c r="M32" i="55"/>
  <c r="E32" i="55"/>
  <c r="A32" i="55"/>
  <c r="M31" i="55"/>
  <c r="E31" i="55"/>
  <c r="A31" i="55"/>
  <c r="M30" i="55"/>
  <c r="D30" i="55"/>
  <c r="A30" i="55"/>
  <c r="M29" i="55"/>
  <c r="D29" i="55"/>
  <c r="A29" i="55"/>
  <c r="M28" i="55"/>
  <c r="D28" i="55"/>
  <c r="A28" i="55"/>
  <c r="M27" i="55"/>
  <c r="E27" i="55"/>
  <c r="A27" i="55"/>
  <c r="A26" i="55"/>
  <c r="M25" i="55"/>
  <c r="F25" i="55"/>
  <c r="A25" i="55"/>
  <c r="M24" i="55"/>
  <c r="D24" i="55"/>
  <c r="A24" i="55"/>
  <c r="A23" i="55"/>
  <c r="M22" i="55"/>
  <c r="D22" i="55"/>
  <c r="A22" i="55"/>
  <c r="M21" i="55"/>
  <c r="E21" i="55"/>
  <c r="A21" i="55"/>
  <c r="M20" i="55"/>
  <c r="F20" i="55"/>
  <c r="A20" i="55"/>
  <c r="A19" i="55"/>
  <c r="M18" i="55"/>
  <c r="E18" i="55"/>
  <c r="A18" i="55"/>
  <c r="M17" i="55"/>
  <c r="E17" i="55"/>
  <c r="A17" i="55"/>
  <c r="A16" i="55"/>
  <c r="M15" i="55"/>
  <c r="D15" i="55"/>
  <c r="A15" i="55"/>
  <c r="M14" i="55"/>
  <c r="E14" i="55"/>
  <c r="A14" i="55"/>
  <c r="A13" i="55"/>
  <c r="F12" i="55"/>
  <c r="F11" i="55"/>
  <c r="B11" i="55"/>
  <c r="A11" i="55"/>
  <c r="N10" i="55"/>
  <c r="M10" i="55"/>
  <c r="F10" i="55"/>
  <c r="B10" i="55"/>
  <c r="A10" i="55"/>
  <c r="A9" i="55"/>
  <c r="G7" i="55"/>
  <c r="D7" i="55"/>
  <c r="A7" i="55"/>
  <c r="I4" i="55"/>
  <c r="D4" i="55"/>
  <c r="A4" i="55"/>
  <c r="N3" i="55"/>
  <c r="I3" i="55"/>
  <c r="D3" i="55"/>
  <c r="A3" i="55"/>
  <c r="M2" i="55"/>
  <c r="K2" i="55"/>
  <c r="I2" i="55"/>
  <c r="A2" i="55"/>
  <c r="A1" i="55"/>
  <c r="N59" i="51"/>
  <c r="A9" i="51"/>
  <c r="K2" i="37"/>
  <c r="A11" i="37"/>
  <c r="B11" i="37"/>
  <c r="M14" i="37"/>
  <c r="M15" i="37"/>
  <c r="M17" i="37"/>
  <c r="M18" i="37"/>
  <c r="M20" i="37"/>
  <c r="M21" i="37"/>
  <c r="M22" i="37"/>
  <c r="M24" i="37"/>
  <c r="M25" i="37"/>
  <c r="M27" i="37"/>
  <c r="M28" i="37"/>
  <c r="M29" i="37"/>
  <c r="M30" i="37"/>
  <c r="M31" i="37"/>
  <c r="M32" i="37"/>
  <c r="M34" i="37"/>
  <c r="M36" i="37"/>
  <c r="M37" i="37"/>
  <c r="M39" i="37"/>
  <c r="M41" i="37"/>
  <c r="M43" i="37"/>
  <c r="G44" i="37"/>
  <c r="H44" i="37"/>
  <c r="H48" i="37"/>
  <c r="I44" i="37"/>
  <c r="I45" i="37"/>
  <c r="J44" i="37"/>
  <c r="J48" i="37"/>
  <c r="K44" i="37"/>
  <c r="L44" i="37"/>
  <c r="L48" i="37"/>
  <c r="H45" i="37"/>
  <c r="J45" i="37"/>
  <c r="K45" i="37"/>
  <c r="K48" i="37"/>
  <c r="M52" i="37"/>
  <c r="M53" i="37"/>
  <c r="M54" i="37"/>
  <c r="M55" i="37"/>
  <c r="M56" i="37"/>
  <c r="M57" i="37"/>
  <c r="M58" i="37"/>
  <c r="N60" i="37"/>
  <c r="F11" i="51"/>
  <c r="F12" i="51"/>
  <c r="F10" i="51"/>
  <c r="A1" i="51"/>
  <c r="N3" i="51"/>
  <c r="M2" i="51"/>
  <c r="I3" i="51"/>
  <c r="I4" i="51"/>
  <c r="I2" i="51"/>
  <c r="D4" i="51"/>
  <c r="D3" i="51"/>
  <c r="A3" i="51"/>
  <c r="A4" i="51"/>
  <c r="A2" i="51"/>
  <c r="G7" i="51"/>
  <c r="D7" i="51"/>
  <c r="A7" i="51"/>
  <c r="B10" i="51"/>
  <c r="A10" i="51"/>
  <c r="N10" i="51"/>
  <c r="M10" i="51"/>
  <c r="A48" i="51"/>
  <c r="A47" i="51"/>
  <c r="F45" i="51"/>
  <c r="F46" i="51"/>
  <c r="F47" i="51"/>
  <c r="F48" i="51"/>
  <c r="F44" i="51"/>
  <c r="A58" i="51"/>
  <c r="A59" i="51"/>
  <c r="A57" i="51"/>
  <c r="L51" i="51"/>
  <c r="M51" i="51"/>
  <c r="K51" i="51"/>
  <c r="G51" i="51"/>
  <c r="K53" i="51"/>
  <c r="M53" i="51"/>
  <c r="K54" i="51"/>
  <c r="M54" i="51"/>
  <c r="K55" i="51"/>
  <c r="M55" i="51"/>
  <c r="K56" i="51"/>
  <c r="M56" i="51" s="1"/>
  <c r="K57" i="51"/>
  <c r="M57" i="51" s="1"/>
  <c r="K58" i="51"/>
  <c r="M58" i="51" s="1"/>
  <c r="K52" i="51"/>
  <c r="M52" i="51"/>
  <c r="G53" i="51"/>
  <c r="G54" i="51"/>
  <c r="G55" i="51"/>
  <c r="G56" i="51"/>
  <c r="G57" i="51"/>
  <c r="G58" i="51"/>
  <c r="G52" i="51"/>
  <c r="D43" i="51"/>
  <c r="E41" i="51"/>
  <c r="E39" i="51"/>
  <c r="E37" i="51"/>
  <c r="D36" i="51"/>
  <c r="D34" i="51"/>
  <c r="E32" i="51"/>
  <c r="E31" i="51"/>
  <c r="D30" i="51"/>
  <c r="D29" i="51"/>
  <c r="D28" i="51"/>
  <c r="E27" i="51"/>
  <c r="F25" i="51"/>
  <c r="D24" i="51"/>
  <c r="D22" i="51"/>
  <c r="E21" i="51"/>
  <c r="F20" i="51"/>
  <c r="E18" i="51"/>
  <c r="E17" i="51"/>
  <c r="D15" i="51"/>
  <c r="E14" i="51"/>
  <c r="A43" i="51"/>
  <c r="A41" i="51"/>
  <c r="A39" i="51"/>
  <c r="A37" i="51"/>
  <c r="A36" i="51"/>
  <c r="A34" i="51"/>
  <c r="A32" i="51"/>
  <c r="A31" i="51"/>
  <c r="A30" i="51"/>
  <c r="A29" i="51"/>
  <c r="A28" i="51"/>
  <c r="A27" i="51"/>
  <c r="A25" i="51"/>
  <c r="A24" i="51"/>
  <c r="A22" i="51"/>
  <c r="A21" i="51"/>
  <c r="A20" i="51"/>
  <c r="A18" i="51"/>
  <c r="A17" i="51"/>
  <c r="A15" i="51"/>
  <c r="A14" i="51"/>
  <c r="M14" i="51"/>
  <c r="M15" i="51"/>
  <c r="A16" i="51"/>
  <c r="M17" i="51"/>
  <c r="M18" i="51"/>
  <c r="A42" i="51"/>
  <c r="A40" i="51"/>
  <c r="A38" i="51"/>
  <c r="A35" i="51"/>
  <c r="A33" i="51"/>
  <c r="A26" i="51"/>
  <c r="A23" i="51"/>
  <c r="A19" i="51"/>
  <c r="A13" i="51"/>
  <c r="N60" i="51"/>
  <c r="L44" i="51"/>
  <c r="L48" i="51"/>
  <c r="K44" i="51"/>
  <c r="J44" i="51"/>
  <c r="J45" i="51"/>
  <c r="I44" i="51"/>
  <c r="I48" i="51"/>
  <c r="H44" i="51"/>
  <c r="H48" i="51"/>
  <c r="G44" i="51"/>
  <c r="M43" i="51"/>
  <c r="M41" i="51"/>
  <c r="M39" i="51"/>
  <c r="M37" i="51"/>
  <c r="M36" i="51"/>
  <c r="M34" i="51"/>
  <c r="M32" i="51"/>
  <c r="M31" i="51"/>
  <c r="M30" i="51"/>
  <c r="M29" i="51"/>
  <c r="M28" i="51"/>
  <c r="M27" i="51"/>
  <c r="M25" i="51"/>
  <c r="M24" i="51"/>
  <c r="M22" i="51"/>
  <c r="M21" i="51"/>
  <c r="M20" i="51"/>
  <c r="B11" i="51"/>
  <c r="A11" i="51"/>
  <c r="K2" i="51"/>
  <c r="J45" i="57"/>
  <c r="J45" i="56"/>
  <c r="I48" i="37"/>
  <c r="M44" i="37"/>
  <c r="N14" i="37"/>
  <c r="L45" i="37"/>
  <c r="G48" i="37"/>
  <c r="M48" i="37"/>
  <c r="G45" i="37"/>
  <c r="N24" i="37"/>
  <c r="G45" i="57"/>
  <c r="K45" i="57"/>
  <c r="I48" i="57"/>
  <c r="M48" i="57"/>
  <c r="M44" i="57"/>
  <c r="H45" i="57"/>
  <c r="L45" i="57"/>
  <c r="M48" i="56"/>
  <c r="G45" i="56"/>
  <c r="K45" i="56"/>
  <c r="M44" i="56"/>
  <c r="H45" i="56"/>
  <c r="L45" i="56"/>
  <c r="G45" i="55"/>
  <c r="K45" i="55"/>
  <c r="I48" i="55"/>
  <c r="M48" i="55"/>
  <c r="G47" i="55"/>
  <c r="M44" i="55"/>
  <c r="M11" i="41"/>
  <c r="N11" i="41" s="1"/>
  <c r="H45" i="55"/>
  <c r="L45" i="55"/>
  <c r="I45" i="55"/>
  <c r="N34" i="37"/>
  <c r="I46" i="37"/>
  <c r="C47" i="37"/>
  <c r="N43" i="37"/>
  <c r="N41" i="37"/>
  <c r="N36" i="37"/>
  <c r="N20" i="37"/>
  <c r="L46" i="37"/>
  <c r="J48" i="51"/>
  <c r="G45" i="51"/>
  <c r="K45" i="51"/>
  <c r="H45" i="51"/>
  <c r="L45" i="51"/>
  <c r="G48" i="51"/>
  <c r="K48" i="51"/>
  <c r="M44" i="51"/>
  <c r="I45" i="51"/>
  <c r="M45" i="37"/>
  <c r="G46" i="37"/>
  <c r="N27" i="37"/>
  <c r="N17" i="37"/>
  <c r="N39" i="37"/>
  <c r="N44" i="37"/>
  <c r="K46" i="37"/>
  <c r="H46" i="37"/>
  <c r="J46" i="37"/>
  <c r="K46" i="57"/>
  <c r="M13" i="41"/>
  <c r="N13" i="41"/>
  <c r="L46" i="56"/>
  <c r="M12" i="41"/>
  <c r="N12" i="41"/>
  <c r="K46" i="51"/>
  <c r="M10" i="41"/>
  <c r="N17" i="51"/>
  <c r="N14" i="51"/>
  <c r="C57" i="57"/>
  <c r="C48" i="57"/>
  <c r="L47" i="57"/>
  <c r="K47" i="57"/>
  <c r="H47" i="57"/>
  <c r="G47" i="57"/>
  <c r="J47" i="57"/>
  <c r="M45" i="57"/>
  <c r="O13" i="41"/>
  <c r="N39" i="57"/>
  <c r="N36" i="57"/>
  <c r="N20" i="57"/>
  <c r="N17" i="57"/>
  <c r="N14" i="57"/>
  <c r="N43" i="57"/>
  <c r="N34" i="57"/>
  <c r="N27" i="57"/>
  <c r="N24" i="57"/>
  <c r="N41" i="57"/>
  <c r="C47" i="57"/>
  <c r="J46" i="57"/>
  <c r="I47" i="57"/>
  <c r="L46" i="57"/>
  <c r="G46" i="57"/>
  <c r="H46" i="57"/>
  <c r="I46" i="57"/>
  <c r="C57" i="56"/>
  <c r="C48" i="56"/>
  <c r="K47" i="56"/>
  <c r="G47" i="56"/>
  <c r="L47" i="56"/>
  <c r="M45" i="56"/>
  <c r="O12" i="41"/>
  <c r="K46" i="56"/>
  <c r="H47" i="56"/>
  <c r="J47" i="56"/>
  <c r="I46" i="56"/>
  <c r="N39" i="56"/>
  <c r="N36" i="56"/>
  <c r="N20" i="56"/>
  <c r="N17" i="56"/>
  <c r="N14" i="56"/>
  <c r="J46" i="56"/>
  <c r="N43" i="56"/>
  <c r="N34" i="56"/>
  <c r="N27" i="56"/>
  <c r="N24" i="56"/>
  <c r="N41" i="56"/>
  <c r="C47" i="56"/>
  <c r="G46" i="56"/>
  <c r="H46" i="56"/>
  <c r="I47" i="56"/>
  <c r="N39" i="55"/>
  <c r="N36" i="55"/>
  <c r="N20" i="55"/>
  <c r="N17" i="55"/>
  <c r="N14" i="55"/>
  <c r="N43" i="55"/>
  <c r="N34" i="55"/>
  <c r="N27" i="55"/>
  <c r="N24" i="55"/>
  <c r="N41" i="55"/>
  <c r="C47" i="55"/>
  <c r="J46" i="55"/>
  <c r="L46" i="55"/>
  <c r="C57" i="55"/>
  <c r="C48" i="55"/>
  <c r="M45" i="55"/>
  <c r="O11" i="41"/>
  <c r="H47" i="55"/>
  <c r="L47" i="55"/>
  <c r="G46" i="55"/>
  <c r="J47" i="55"/>
  <c r="I47" i="55"/>
  <c r="K46" i="55"/>
  <c r="K47" i="55"/>
  <c r="H46" i="55"/>
  <c r="I46" i="55"/>
  <c r="C48" i="37"/>
  <c r="I47" i="37"/>
  <c r="J47" i="37"/>
  <c r="C57" i="37"/>
  <c r="G47" i="37"/>
  <c r="K47" i="37"/>
  <c r="H47" i="37"/>
  <c r="L47" i="37"/>
  <c r="J46" i="51"/>
  <c r="M45" i="51"/>
  <c r="O10" i="41"/>
  <c r="M48" i="51"/>
  <c r="K47" i="51"/>
  <c r="N43" i="51"/>
  <c r="N36" i="51"/>
  <c r="C47" i="51"/>
  <c r="I46" i="51"/>
  <c r="N41" i="51"/>
  <c r="N39" i="51"/>
  <c r="N27" i="51"/>
  <c r="L46" i="51"/>
  <c r="H46" i="51"/>
  <c r="N34" i="51"/>
  <c r="N24" i="51"/>
  <c r="N20" i="51"/>
  <c r="G46" i="51"/>
  <c r="I9" i="41"/>
  <c r="J13" i="41"/>
  <c r="J12" i="41"/>
  <c r="J11" i="41"/>
  <c r="N44" i="57"/>
  <c r="N44" i="56"/>
  <c r="N44" i="55"/>
  <c r="G47" i="51"/>
  <c r="C57" i="51"/>
  <c r="C48" i="51"/>
  <c r="I47" i="51"/>
  <c r="J47" i="51"/>
  <c r="H47" i="51"/>
  <c r="L47" i="51"/>
  <c r="N44" i="51"/>
  <c r="D9" i="41"/>
  <c r="D15" i="41"/>
  <c r="J10" i="41"/>
  <c r="M9" i="41"/>
  <c r="N9" i="41" s="1"/>
  <c r="O9" i="41"/>
  <c r="J9" i="41"/>
  <c r="M59" i="56" l="1"/>
  <c r="C58" i="56" s="1"/>
  <c r="C59" i="56" s="1"/>
  <c r="L12" i="41" s="1"/>
  <c r="M59" i="51"/>
  <c r="C58" i="51" s="1"/>
  <c r="C59" i="51" s="1"/>
  <c r="L10" i="41" s="1"/>
  <c r="M59" i="57"/>
  <c r="C58" i="57" s="1"/>
  <c r="M59" i="55"/>
  <c r="C58" i="55" s="1"/>
  <c r="M59" i="37"/>
  <c r="C58" i="37" s="1"/>
  <c r="K9" i="41" s="1"/>
  <c r="L19" i="41" s="1"/>
  <c r="P9" i="41" s="1"/>
  <c r="C59" i="55"/>
  <c r="L11" i="41" s="1"/>
  <c r="K11" i="41"/>
  <c r="L21" i="41" s="1"/>
  <c r="P11" i="41" s="1"/>
  <c r="K10" i="41"/>
  <c r="L20" i="41" s="1"/>
  <c r="P10" i="41" s="1"/>
  <c r="C59" i="57"/>
  <c r="L13" i="41" s="1"/>
  <c r="K13" i="41"/>
  <c r="L23" i="41" s="1"/>
  <c r="P13" i="41" s="1"/>
  <c r="K12" i="41"/>
  <c r="L22" i="41" s="1"/>
  <c r="P12" i="41" s="1"/>
  <c r="J45" i="58"/>
  <c r="I15" i="41"/>
  <c r="M59" i="58"/>
  <c r="C58" i="58" s="1"/>
  <c r="K14" i="41" s="1"/>
  <c r="M48" i="58"/>
  <c r="G45" i="58"/>
  <c r="K45" i="58"/>
  <c r="M44" i="58"/>
  <c r="M14" i="41" s="1"/>
  <c r="M15" i="41" s="1"/>
  <c r="H45" i="58"/>
  <c r="L45" i="58"/>
  <c r="I45" i="58"/>
  <c r="K15" i="41" l="1"/>
  <c r="G17" i="41" s="1"/>
  <c r="C59" i="37"/>
  <c r="L9" i="41" s="1"/>
  <c r="L46" i="58"/>
  <c r="G46" i="58"/>
  <c r="H46" i="58"/>
  <c r="N14" i="41"/>
  <c r="N15" i="41" s="1"/>
  <c r="C57" i="58"/>
  <c r="C48" i="58"/>
  <c r="J47" i="58"/>
  <c r="I47" i="58"/>
  <c r="G47" i="58"/>
  <c r="N34" i="58"/>
  <c r="N27" i="58"/>
  <c r="N24" i="58"/>
  <c r="N20" i="58"/>
  <c r="N17" i="58"/>
  <c r="N43" i="58"/>
  <c r="N41" i="58"/>
  <c r="C47" i="58"/>
  <c r="J46" i="58"/>
  <c r="N39" i="58"/>
  <c r="N36" i="58"/>
  <c r="N14" i="58"/>
  <c r="M45" i="58"/>
  <c r="O14" i="41" s="1"/>
  <c r="O15" i="41" s="1"/>
  <c r="L47" i="58"/>
  <c r="K46" i="58"/>
  <c r="H47" i="58"/>
  <c r="K47" i="58"/>
  <c r="I46" i="58"/>
  <c r="C59" i="58" l="1"/>
  <c r="L14" i="41" s="1"/>
  <c r="J14" i="41"/>
  <c r="N44" i="58"/>
  <c r="J15" i="41" l="1"/>
  <c r="L24" i="41"/>
  <c r="P14" i="41" s="1"/>
  <c r="L15" i="41"/>
  <c r="Q14" i="41" s="1"/>
  <c r="Q10" i="41" l="1"/>
  <c r="Q11" i="41"/>
  <c r="Q9" i="41"/>
  <c r="Q12" i="41"/>
  <c r="Q13" i="41"/>
  <c r="F19" i="41"/>
  <c r="F20" i="41"/>
  <c r="F21" i="41" l="1"/>
  <c r="F22" i="41"/>
  <c r="G23" i="41" s="1"/>
  <c r="G25" i="41" s="1"/>
  <c r="L25" i="41" s="1"/>
  <c r="P15" i="41" s="1"/>
  <c r="Q15" i="41"/>
</calcChain>
</file>

<file path=xl/sharedStrings.xml><?xml version="1.0" encoding="utf-8"?>
<sst xmlns="http://schemas.openxmlformats.org/spreadsheetml/2006/main" count="208" uniqueCount="139">
  <si>
    <t>Classification</t>
  </si>
  <si>
    <t>Totals</t>
  </si>
  <si>
    <t>Date:</t>
  </si>
  <si>
    <t>Prepared By:</t>
  </si>
  <si>
    <t>City/Town:</t>
  </si>
  <si>
    <t>County:</t>
  </si>
  <si>
    <t>City/Town</t>
  </si>
  <si>
    <t>Total Cost</t>
  </si>
  <si>
    <t xml:space="preserve"> </t>
  </si>
  <si>
    <t>Additional Field Investigation: observe traffic patterns, indentify/confirm critical intersections, estimate splits</t>
  </si>
  <si>
    <t>Meals - Breakfast</t>
  </si>
  <si>
    <t>Meals - Dinner</t>
  </si>
  <si>
    <t>Meals - Lunch</t>
  </si>
  <si>
    <t>Location:</t>
  </si>
  <si>
    <t>Firm:</t>
  </si>
  <si>
    <t>LSC Number:</t>
  </si>
  <si>
    <t>WBS Number:</t>
  </si>
  <si>
    <t>Division:</t>
  </si>
  <si>
    <t>Name:</t>
  </si>
  <si>
    <t>Labor Rate:</t>
  </si>
  <si>
    <t>up to 4 hours per System</t>
  </si>
  <si>
    <r>
      <t>Assumptions</t>
    </r>
    <r>
      <rPr>
        <sz val="10"/>
        <rFont val="Segoe UI"/>
        <family val="2"/>
      </rPr>
      <t xml:space="preserve">
(show work justifying hours)</t>
    </r>
  </si>
  <si>
    <r>
      <t>Assumptions</t>
    </r>
    <r>
      <rPr>
        <sz val="10"/>
        <rFont val="Segoe UI"/>
        <family val="2"/>
      </rPr>
      <t xml:space="preserve">
(show work justifying mileage)</t>
    </r>
  </si>
  <si>
    <t># of signals:</t>
  </si>
  <si>
    <t># of timing plans:</t>
  </si>
  <si>
    <t># of critical intersections:</t>
  </si>
  <si>
    <t>Item</t>
  </si>
  <si>
    <t>Vehicle Rental (per day)</t>
  </si>
  <si>
    <t>Quantity</t>
  </si>
  <si>
    <t>Unit Cost</t>
  </si>
  <si>
    <t>Total Direct Costs:</t>
  </si>
  <si>
    <t>Total Direct Costs</t>
  </si>
  <si>
    <t>% of Total Project</t>
  </si>
  <si>
    <t>4-8 hours per critical intersection
1-2 hours per standard intersection</t>
  </si>
  <si>
    <t>1-2 hours per intersection</t>
  </si>
  <si>
    <t>1-2 hours per critical intersection per timing plan</t>
  </si>
  <si>
    <t>1-4 hours per intersection</t>
  </si>
  <si>
    <t>Upload existing timing data from controllers</t>
  </si>
  <si>
    <r>
      <t xml:space="preserve">Collect </t>
    </r>
    <r>
      <rPr>
        <i/>
        <sz val="10"/>
        <rFont val="Segoe UI"/>
        <family val="2"/>
      </rPr>
      <t xml:space="preserve">Tru-Traffic </t>
    </r>
    <r>
      <rPr>
        <sz val="10"/>
        <rFont val="Segoe UI"/>
        <family val="2"/>
      </rPr>
      <t>"Before" runs</t>
    </r>
  </si>
  <si>
    <t>Additional Data Collection: request counts, gather stopwatch timings, upload system detector logs</t>
  </si>
  <si>
    <r>
      <t xml:space="preserve">Timing Plan Analysis: review/revise </t>
    </r>
    <r>
      <rPr>
        <i/>
        <sz val="10"/>
        <rFont val="Segoe UI"/>
        <family val="2"/>
      </rPr>
      <t>Synchro</t>
    </r>
    <r>
      <rPr>
        <sz val="10"/>
        <rFont val="Segoe UI"/>
        <family val="2"/>
      </rPr>
      <t xml:space="preserve"> files, transfer data to Tru-Traffic, etc.</t>
    </r>
  </si>
  <si>
    <t>Evaluate, analyze, review, and fine-tune timing plans</t>
  </si>
  <si>
    <t>Kick-Off Meeting with Division to discuss project in detail</t>
  </si>
  <si>
    <t>Project Management (invoicing, scheduling, etc)</t>
  </si>
  <si>
    <t>Task 1: Project Management</t>
  </si>
  <si>
    <t>Task 3: Field Data Collection</t>
  </si>
  <si>
    <t>Task 4: Evaluation of Existing Signal System Operations</t>
  </si>
  <si>
    <t>Task 6: Preliminary Submittal and Report</t>
  </si>
  <si>
    <t>Prepare Preliminary Submittal and Report</t>
  </si>
  <si>
    <t>1-3 hours per intersection</t>
  </si>
  <si>
    <t>Task 7: Field Implementation and Fine-Tuning of New Timing Plans</t>
  </si>
  <si>
    <r>
      <t xml:space="preserve">Collect </t>
    </r>
    <r>
      <rPr>
        <i/>
        <sz val="10"/>
        <rFont val="Segoe UI"/>
        <family val="2"/>
      </rPr>
      <t>Tru-Traffic</t>
    </r>
    <r>
      <rPr>
        <sz val="10"/>
        <rFont val="Segoe UI"/>
        <family val="2"/>
      </rPr>
      <t xml:space="preserve"> "After" runs, additional "Fine Tuning" as necessary</t>
    </r>
  </si>
  <si>
    <t>Task 10: Final Submittal and Report</t>
  </si>
  <si>
    <t>Prepare Final Submittal and Report</t>
  </si>
  <si>
    <t>1-2 hours per system</t>
  </si>
  <si>
    <t>8-16 hours per system</t>
  </si>
  <si>
    <t>Total Payroll Costs</t>
  </si>
  <si>
    <t>Total Payroll Costs:</t>
  </si>
  <si>
    <t>Payroll + Direct Costs:</t>
  </si>
  <si>
    <t>Cost Estimate Summary</t>
  </si>
  <si>
    <t>Detailed Cost Estimate for Signal System Timing Project</t>
  </si>
  <si>
    <t>Payroll Costs</t>
  </si>
  <si>
    <t>Hours per Signal</t>
  </si>
  <si>
    <t>Total Days per Employee:</t>
  </si>
  <si>
    <t>Total Hours per Employee:</t>
  </si>
  <si>
    <t>Total Costs per Employee:</t>
  </si>
  <si>
    <t>Total Hours</t>
  </si>
  <si>
    <t>Total Days</t>
  </si>
  <si>
    <t>Location</t>
  </si>
  <si>
    <t>Direct Costs</t>
  </si>
  <si>
    <t>Total</t>
  </si>
  <si>
    <t># of Signals</t>
  </si>
  <si>
    <t>Overhead:</t>
  </si>
  <si>
    <t>Cost of Capital:</t>
  </si>
  <si>
    <t>Overhead Cost:</t>
  </si>
  <si>
    <t>Comparative Fee:</t>
  </si>
  <si>
    <t>Subconsultant Fees:</t>
  </si>
  <si>
    <t>TOTAL PROJECT COST:</t>
  </si>
  <si>
    <t>Average Cost Per Signal:</t>
  </si>
  <si>
    <t>Project 2</t>
  </si>
  <si>
    <t>Project 1</t>
  </si>
  <si>
    <t>Project 3</t>
  </si>
  <si>
    <t>Project 4</t>
  </si>
  <si>
    <t>Project 5</t>
  </si>
  <si>
    <t>Percentage of Hours:</t>
  </si>
  <si>
    <t>Percentage of Cost:</t>
  </si>
  <si>
    <t>Timing Plan Analysis: optimize cycle lengths and offsets</t>
  </si>
  <si>
    <t>Develop or review/revise incident management plans (if applicable)</t>
  </si>
  <si>
    <t>1-2 hours per intersection per plan</t>
  </si>
  <si>
    <t xml:space="preserve">Initial Field Investigations: collect project data, review and compare existing signal plans to field conditions, review timings, confirm Tru-Traffic coordinates, observe traffic, etc. </t>
  </si>
  <si>
    <t>Develop final coordination timing plans and schedules</t>
  </si>
  <si>
    <t>Reproduction</t>
  </si>
  <si>
    <t>Project 1 Cost per Signal:</t>
  </si>
  <si>
    <t>Project 2 Cost per Signal:</t>
  </si>
  <si>
    <t>Project 3 Cost per Signal:</t>
  </si>
  <si>
    <t>Project 4 Cost per Signal:</t>
  </si>
  <si>
    <t>Project 5 Cost per Signal:</t>
  </si>
  <si>
    <t>Signal System:</t>
  </si>
  <si>
    <t>System Details</t>
  </si>
  <si>
    <t>System Size</t>
  </si>
  <si>
    <t>Timing Plans</t>
  </si>
  <si>
    <t>Hours per Signal per Plan:</t>
  </si>
  <si>
    <t>Payroll per Signal per Plan:</t>
  </si>
  <si>
    <t>Total Mileage for Rental Vehicle Fuel Costs
(show work justifying total mileage in the "assumptions")</t>
  </si>
  <si>
    <t>Lodging (per day)</t>
  </si>
  <si>
    <t>Travel Times (to and from project and meetings)</t>
  </si>
  <si>
    <t>% of PO</t>
  </si>
  <si>
    <t>Only if hardcopies requested by Division or necessary for meetings.</t>
  </si>
  <si>
    <r>
      <t xml:space="preserve">Example:
(XXX miles to Division) * (X round trips) = </t>
    </r>
    <r>
      <rPr>
        <b/>
        <sz val="10"/>
        <rFont val="Segoe UI"/>
        <family val="2"/>
      </rPr>
      <t>XXX</t>
    </r>
    <r>
      <rPr>
        <sz val="10"/>
        <rFont val="Segoe UI"/>
        <family val="2"/>
      </rPr>
      <t xml:space="preserve"> miles
(XXX miles to Project) * (X round trips) = </t>
    </r>
    <r>
      <rPr>
        <b/>
        <sz val="10"/>
        <rFont val="Segoe UI"/>
        <family val="2"/>
      </rPr>
      <t>XXX</t>
    </r>
    <r>
      <rPr>
        <sz val="10"/>
        <rFont val="Segoe UI"/>
        <family val="2"/>
      </rPr>
      <t xml:space="preserve"> miles
Travel Time Runs:
(XX miles project length) * (X timing plans) * (6 runs per plan) * (2 periods (before and after)) = </t>
    </r>
    <r>
      <rPr>
        <b/>
        <sz val="10"/>
        <rFont val="Segoe UI"/>
        <family val="2"/>
      </rPr>
      <t>XXX</t>
    </r>
    <r>
      <rPr>
        <sz val="10"/>
        <rFont val="Segoe UI"/>
        <family val="2"/>
      </rPr>
      <t xml:space="preserve"> miles</t>
    </r>
  </si>
  <si>
    <t>Please ensure that the latest version of this form is being used by checking this link</t>
  </si>
  <si>
    <t>Payroll Costs
+ Direct Costs</t>
  </si>
  <si>
    <t>Payroll + Overhead + Fee + Capital:</t>
  </si>
  <si>
    <t>Total Project Cost</t>
  </si>
  <si>
    <t>Task 9: Project Closeout Meeting with Division Staff</t>
  </si>
  <si>
    <t>Meet with Division, Municipal, SSTO, and Regional Traffic representatives to review and explain all work done</t>
  </si>
  <si>
    <t>WBS Number</t>
  </si>
  <si>
    <t>Signal System</t>
  </si>
  <si>
    <t>LSC Number</t>
  </si>
  <si>
    <t>Division</t>
  </si>
  <si>
    <t>Task 2: Kick-Off Meeting and One-Page Project Summary Sheet</t>
  </si>
  <si>
    <t>Task 5: Develop Signal System Timing Plans</t>
  </si>
  <si>
    <t>Prepare and submit the One-Page Project Summary Sheet per the Scope</t>
  </si>
  <si>
    <r>
      <t>Develop/review/revise</t>
    </r>
    <r>
      <rPr>
        <i/>
        <sz val="10"/>
        <rFont val="Segoe UI"/>
        <family val="2"/>
      </rPr>
      <t xml:space="preserve"> TransLink32 </t>
    </r>
    <r>
      <rPr>
        <sz val="10"/>
        <rFont val="Segoe UI"/>
        <family val="2"/>
      </rPr>
      <t xml:space="preserve">master graphics or </t>
    </r>
    <r>
      <rPr>
        <i/>
        <sz val="10"/>
        <rFont val="Segoe UI"/>
        <family val="2"/>
      </rPr>
      <t xml:space="preserve">Centracs </t>
    </r>
    <r>
      <rPr>
        <sz val="10"/>
        <rFont val="Segoe UI"/>
        <family val="2"/>
      </rPr>
      <t>graphics</t>
    </r>
  </si>
  <si>
    <r>
      <rPr>
        <i/>
        <sz val="10"/>
        <rFont val="Segoe UI"/>
        <family val="2"/>
      </rPr>
      <t xml:space="preserve">TransLink32: </t>
    </r>
    <r>
      <rPr>
        <sz val="10"/>
        <rFont val="Segoe UI"/>
        <family val="2"/>
      </rPr>
      <t xml:space="preserve">2 hours per system + 0.25 hours per signal
</t>
    </r>
    <r>
      <rPr>
        <i/>
        <sz val="10"/>
        <rFont val="Segoe UI"/>
        <family val="2"/>
      </rPr>
      <t>Centracs:</t>
    </r>
    <r>
      <rPr>
        <sz val="10"/>
        <rFont val="Segoe UI"/>
        <family val="2"/>
      </rPr>
      <t xml:space="preserve"> 0.5 hours per signal (only if no graphics exist yet)</t>
    </r>
  </si>
  <si>
    <t>0.5 hours per closed loop systems with master intersection
0.5-0.75 hours per local intersection (Centracs or no comms)</t>
  </si>
  <si>
    <t>Use Google Maps or similar to calculate with the one-way mileage and number of trips</t>
  </si>
  <si>
    <r>
      <rPr>
        <i/>
        <sz val="10"/>
        <rFont val="Segoe UI"/>
        <family val="2"/>
      </rPr>
      <t>TransLink32/Centracs</t>
    </r>
    <r>
      <rPr>
        <sz val="10"/>
        <rFont val="Segoe UI"/>
        <family val="2"/>
      </rPr>
      <t xml:space="preserve"> Data Input: update/develop database, standard "System Data Tree", etc.</t>
    </r>
  </si>
  <si>
    <t>4 hours per system + 0.5 hours per signal</t>
  </si>
  <si>
    <t>6 hours per system + 0.5 hours per signal</t>
  </si>
  <si>
    <r>
      <t>Download new timings plan to controllers
(</t>
    </r>
    <r>
      <rPr>
        <b/>
        <sz val="10"/>
        <rFont val="Segoe UI"/>
        <family val="2"/>
      </rPr>
      <t>ONLY</t>
    </r>
    <r>
      <rPr>
        <sz val="10"/>
        <rFont val="Segoe UI"/>
        <family val="2"/>
      </rPr>
      <t xml:space="preserve"> </t>
    </r>
    <r>
      <rPr>
        <b/>
        <i/>
        <sz val="10"/>
        <rFont val="Segoe UI"/>
        <family val="2"/>
      </rPr>
      <t>after</t>
    </r>
    <r>
      <rPr>
        <sz val="10"/>
        <rFont val="Segoe UI"/>
        <family val="2"/>
      </rPr>
      <t xml:space="preserve"> Preliminary Submittal approved)</t>
    </r>
  </si>
  <si>
    <t>2-4 hours per signal</t>
  </si>
  <si>
    <t>1-2 hours per critical intersection per plan and 
0.5-1 hour per standard intersection per plan</t>
  </si>
  <si>
    <t>≤5 signals: 1 hour per plan
&gt;5 signals: (roundtrip travel time) * (6 runs) * (number of plans)</t>
  </si>
  <si>
    <t>Time for Before Runs + 0.5 hours per intersection per plan</t>
  </si>
  <si>
    <t>0.5 hours per intersection per timing plan</t>
  </si>
  <si>
    <t>Task 8: Evaluation of Signal System Operations (travel-time runs)</t>
  </si>
  <si>
    <t>Project 6</t>
  </si>
  <si>
    <t>Project 6 Cost per Signal:</t>
  </si>
  <si>
    <t>Template updated 9/13/2021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</si>
</sst>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&quot;$&quot;#,##0.00"/>
    <numFmt numFmtId="165" formatCode="[$-409]mmmm\ d\,\ yyyy;@"/>
    <numFmt numFmtId="166" formatCode="&quot;$&quot;#,##0.00;\-0;;@"/>
    <numFmt numFmtId="167" formatCode="#,##0.00;\-0;;@"/>
    <numFmt numFmtId="168" formatCode="#0;\-0;;@"/>
    <numFmt numFmtId="169" formatCode="#,##0.00%;\-0;;@"/>
    <numFmt numFmtId="170" formatCode="#,##0.0;\-0;;@"/>
    <numFmt numFmtId="171" formatCode="&quot;$&quot;#,##0;\-0;;@"/>
    <numFmt numFmtId="172" formatCode="#,##0.0%;\-0;;@"/>
    <numFmt numFmtId="173" formatCode="#,##0;\-0;;@"/>
    <numFmt numFmtId="174" formatCode="#;\-0;;@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Segoe UI"/>
      <family val="2"/>
    </font>
    <font>
      <i/>
      <sz val="10"/>
      <name val="Segoe UI"/>
      <family val="2"/>
    </font>
    <font>
      <b/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2"/>
      <name val="Segoe UI"/>
      <family val="2"/>
    </font>
    <font>
      <u/>
      <sz val="10"/>
      <name val="Segoe UI"/>
      <family val="2"/>
    </font>
    <font>
      <b/>
      <sz val="18"/>
      <name val="Segoe UI"/>
      <family val="2"/>
    </font>
    <font>
      <b/>
      <sz val="14"/>
      <name val="Segoe UI"/>
      <family val="2"/>
    </font>
    <font>
      <sz val="14"/>
      <name val="Segoe UI"/>
      <family val="2"/>
    </font>
    <font>
      <b/>
      <sz val="18"/>
      <color theme="0"/>
      <name val="Segoe UI"/>
      <family val="2"/>
    </font>
    <font>
      <u/>
      <sz val="10"/>
      <color theme="10"/>
      <name val="Arial"/>
      <family val="2"/>
    </font>
    <font>
      <b/>
      <i/>
      <u/>
      <sz val="10"/>
      <color rgb="FFFF0000"/>
      <name val="Segoe UI"/>
      <family val="2"/>
    </font>
    <font>
      <b/>
      <sz val="13"/>
      <name val="Segoe UI"/>
      <family val="2"/>
    </font>
    <font>
      <b/>
      <i/>
      <sz val="10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D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double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medium">
        <color indexed="64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double">
        <color auto="1"/>
      </top>
      <bottom/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ck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theme="1"/>
      </top>
      <bottom style="medium">
        <color theme="1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 style="thick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hair">
        <color auto="1"/>
      </right>
      <top style="double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ck">
        <color theme="1"/>
      </right>
      <top/>
      <bottom/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ck">
        <color auto="1"/>
      </right>
      <top style="medium">
        <color auto="1"/>
      </top>
      <bottom/>
      <diagonal/>
    </border>
    <border>
      <left style="hair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23">
    <xf numFmtId="0" fontId="0" fillId="0" borderId="0" xfId="0"/>
    <xf numFmtId="0" fontId="20" fillId="0" borderId="0" xfId="0" applyFont="1" applyBorder="1" applyAlignment="1" applyProtection="1">
      <alignment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 wrapText="1" shrinkToFit="1"/>
    </xf>
    <xf numFmtId="0" fontId="23" fillId="0" borderId="24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right" vertical="center" wrapText="1" shrinkToFit="1"/>
    </xf>
    <xf numFmtId="0" fontId="24" fillId="0" borderId="0" xfId="0" applyFont="1" applyFill="1" applyBorder="1" applyAlignment="1" applyProtection="1">
      <alignment horizontal="center" vertical="center" wrapText="1"/>
    </xf>
    <xf numFmtId="1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0" fillId="0" borderId="24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 wrapText="1" shrinkToFi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 shrinkToFit="1"/>
    </xf>
    <xf numFmtId="0" fontId="20" fillId="0" borderId="0" xfId="0" applyFont="1" applyFill="1" applyBorder="1" applyAlignment="1" applyProtection="1">
      <alignment horizontal="center" vertical="center" wrapText="1" shrinkToFit="1"/>
    </xf>
    <xf numFmtId="0" fontId="20" fillId="0" borderId="0" xfId="0" applyFont="1" applyFill="1" applyBorder="1" applyAlignment="1" applyProtection="1">
      <alignment horizontal="right" vertical="center" wrapText="1"/>
    </xf>
    <xf numFmtId="0" fontId="20" fillId="0" borderId="24" xfId="0" applyFont="1" applyFill="1" applyBorder="1" applyAlignment="1" applyProtection="1">
      <alignment vertical="center" wrapText="1" shrinkToFit="1"/>
    </xf>
    <xf numFmtId="0" fontId="29" fillId="0" borderId="0" xfId="0" applyFont="1" applyBorder="1" applyAlignment="1" applyProtection="1">
      <alignment vertical="center" wrapText="1"/>
    </xf>
    <xf numFmtId="0" fontId="20" fillId="0" borderId="38" xfId="0" applyFont="1" applyBorder="1" applyAlignment="1" applyProtection="1">
      <alignment vertical="center" wrapText="1"/>
    </xf>
    <xf numFmtId="0" fontId="20" fillId="0" borderId="17" xfId="0" applyFont="1" applyBorder="1" applyAlignment="1" applyProtection="1">
      <alignment vertical="center" wrapText="1"/>
    </xf>
    <xf numFmtId="0" fontId="20" fillId="0" borderId="23" xfId="0" applyFont="1" applyBorder="1" applyAlignment="1" applyProtection="1">
      <alignment vertical="center" wrapText="1"/>
    </xf>
    <xf numFmtId="0" fontId="22" fillId="0" borderId="50" xfId="0" applyFont="1" applyFill="1" applyBorder="1" applyAlignment="1" applyProtection="1">
      <alignment horizontal="right" vertical="center" wrapText="1" shrinkToFit="1"/>
    </xf>
    <xf numFmtId="4" fontId="20" fillId="0" borderId="51" xfId="0" applyNumberFormat="1" applyFont="1" applyFill="1" applyBorder="1" applyAlignment="1" applyProtection="1">
      <alignment horizontal="center" vertical="center" wrapText="1"/>
    </xf>
    <xf numFmtId="4" fontId="23" fillId="0" borderId="68" xfId="0" applyNumberFormat="1" applyFont="1" applyFill="1" applyBorder="1" applyAlignment="1" applyProtection="1">
      <alignment horizontal="center" vertical="center" wrapText="1"/>
    </xf>
    <xf numFmtId="0" fontId="29" fillId="28" borderId="23" xfId="0" applyFont="1" applyFill="1" applyBorder="1" applyAlignment="1" applyProtection="1">
      <alignment horizontal="center" vertical="center" wrapText="1"/>
    </xf>
    <xf numFmtId="0" fontId="22" fillId="0" borderId="27" xfId="0" applyFont="1" applyFill="1" applyBorder="1" applyAlignment="1" applyProtection="1">
      <alignment horizontal="right" vertical="center" wrapText="1" shrinkToFit="1"/>
    </xf>
    <xf numFmtId="2" fontId="20" fillId="0" borderId="28" xfId="0" applyNumberFormat="1" applyFont="1" applyFill="1" applyBorder="1" applyAlignment="1" applyProtection="1">
      <alignment horizontal="center" vertical="center" wrapText="1"/>
    </xf>
    <xf numFmtId="0" fontId="29" fillId="28" borderId="24" xfId="0" applyFont="1" applyFill="1" applyBorder="1" applyAlignment="1" applyProtection="1">
      <alignment vertical="center" wrapText="1"/>
    </xf>
    <xf numFmtId="0" fontId="22" fillId="0" borderId="84" xfId="0" applyFont="1" applyFill="1" applyBorder="1" applyAlignment="1" applyProtection="1">
      <alignment horizontal="right" vertical="center" wrapText="1" shrinkToFit="1"/>
    </xf>
    <xf numFmtId="164" fontId="20" fillId="0" borderId="70" xfId="0" applyNumberFormat="1" applyFont="1" applyFill="1" applyBorder="1" applyAlignment="1" applyProtection="1">
      <alignment horizontal="center" vertical="center" wrapText="1"/>
    </xf>
    <xf numFmtId="164" fontId="20" fillId="0" borderId="60" xfId="0" applyNumberFormat="1" applyFont="1" applyFill="1" applyBorder="1" applyAlignment="1" applyProtection="1">
      <alignment horizontal="center" vertical="center" wrapText="1"/>
    </xf>
    <xf numFmtId="0" fontId="20" fillId="0" borderId="39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 shrinkToFit="1"/>
    </xf>
    <xf numFmtId="0" fontId="22" fillId="0" borderId="0" xfId="0" applyFont="1" applyFill="1" applyBorder="1" applyAlignment="1" applyProtection="1">
      <alignment horizontal="right" vertical="center" wrapText="1" shrinkToFit="1"/>
    </xf>
    <xf numFmtId="2" fontId="20" fillId="0" borderId="0" xfId="0" applyNumberFormat="1" applyFont="1" applyFill="1" applyBorder="1" applyAlignment="1" applyProtection="1">
      <alignment horizontal="center" vertical="center" wrapText="1"/>
    </xf>
    <xf numFmtId="0" fontId="29" fillId="0" borderId="24" xfId="0" applyFont="1" applyFill="1" applyBorder="1" applyAlignment="1" applyProtection="1">
      <alignment vertical="center" wrapText="1"/>
    </xf>
    <xf numFmtId="0" fontId="20" fillId="0" borderId="39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 shrinkToFit="1"/>
    </xf>
    <xf numFmtId="0" fontId="22" fillId="0" borderId="54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164" fontId="20" fillId="0" borderId="36" xfId="0" applyNumberFormat="1" applyFont="1" applyFill="1" applyBorder="1" applyAlignment="1" applyProtection="1">
      <alignment horizontal="center" vertical="center" wrapText="1"/>
    </xf>
    <xf numFmtId="164" fontId="20" fillId="0" borderId="35" xfId="0" applyNumberFormat="1" applyFont="1" applyFill="1" applyBorder="1" applyAlignment="1" applyProtection="1">
      <alignment horizontal="center" vertical="center" wrapText="1"/>
    </xf>
    <xf numFmtId="0" fontId="29" fillId="0" borderId="39" xfId="0" applyFont="1" applyBorder="1" applyAlignment="1" applyProtection="1">
      <alignment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0" fontId="20" fillId="0" borderId="39" xfId="0" applyFont="1" applyBorder="1" applyAlignment="1" applyProtection="1">
      <alignment horizontal="right" vertical="center" wrapText="1"/>
    </xf>
    <xf numFmtId="164" fontId="20" fillId="0" borderId="29" xfId="0" applyNumberFormat="1" applyFont="1" applyFill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vertical="center" wrapText="1" shrinkToFit="1"/>
    </xf>
    <xf numFmtId="0" fontId="20" fillId="0" borderId="18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 shrinkToFit="1"/>
    </xf>
    <xf numFmtId="0" fontId="20" fillId="0" borderId="0" xfId="0" applyFont="1" applyBorder="1" applyAlignment="1" applyProtection="1">
      <alignment horizontal="right" vertical="center" wrapText="1"/>
    </xf>
    <xf numFmtId="0" fontId="24" fillId="29" borderId="98" xfId="0" applyFont="1" applyFill="1" applyBorder="1" applyAlignment="1" applyProtection="1">
      <alignment horizontal="center" vertical="center" wrapText="1"/>
      <protection locked="0"/>
    </xf>
    <xf numFmtId="0" fontId="24" fillId="29" borderId="10" xfId="0" applyFont="1" applyFill="1" applyBorder="1" applyAlignment="1" applyProtection="1">
      <alignment horizontal="center" vertical="center" wrapText="1"/>
      <protection locked="0"/>
    </xf>
    <xf numFmtId="0" fontId="20" fillId="29" borderId="15" xfId="0" applyFont="1" applyFill="1" applyBorder="1" applyAlignment="1" applyProtection="1">
      <alignment horizontal="center" vertical="center" wrapText="1"/>
      <protection locked="0"/>
    </xf>
    <xf numFmtId="0" fontId="24" fillId="29" borderId="100" xfId="0" applyFont="1" applyFill="1" applyBorder="1" applyAlignment="1" applyProtection="1">
      <alignment horizontal="center" vertical="center" wrapText="1"/>
      <protection locked="0"/>
    </xf>
    <xf numFmtId="0" fontId="20" fillId="29" borderId="109" xfId="0" applyFont="1" applyFill="1" applyBorder="1" applyAlignment="1" applyProtection="1">
      <alignment horizontal="center" vertical="center" wrapText="1"/>
      <protection locked="0"/>
    </xf>
    <xf numFmtId="0" fontId="20" fillId="29" borderId="110" xfId="0" applyFont="1" applyFill="1" applyBorder="1" applyAlignment="1" applyProtection="1">
      <alignment horizontal="center" vertical="center" wrapText="1"/>
      <protection locked="0"/>
    </xf>
    <xf numFmtId="0" fontId="20" fillId="29" borderId="111" xfId="0" applyFont="1" applyFill="1" applyBorder="1" applyAlignment="1" applyProtection="1">
      <alignment horizontal="center" vertical="center" wrapText="1"/>
      <protection locked="0"/>
    </xf>
    <xf numFmtId="0" fontId="20" fillId="29" borderId="103" xfId="0" applyFont="1" applyFill="1" applyBorder="1" applyAlignment="1" applyProtection="1">
      <alignment horizontal="center" vertical="center" wrapText="1"/>
      <protection locked="0"/>
    </xf>
    <xf numFmtId="0" fontId="20" fillId="29" borderId="104" xfId="0" applyFont="1" applyFill="1" applyBorder="1" applyAlignment="1" applyProtection="1">
      <alignment horizontal="center" vertical="center" wrapText="1"/>
      <protection locked="0"/>
    </xf>
    <xf numFmtId="0" fontId="20" fillId="29" borderId="105" xfId="0" applyFont="1" applyFill="1" applyBorder="1" applyAlignment="1" applyProtection="1">
      <alignment horizontal="center" vertical="center" wrapText="1"/>
      <protection locked="0"/>
    </xf>
    <xf numFmtId="164" fontId="20" fillId="29" borderId="106" xfId="0" applyNumberFormat="1" applyFont="1" applyFill="1" applyBorder="1" applyAlignment="1" applyProtection="1">
      <alignment horizontal="center" vertical="center" wrapText="1"/>
      <protection locked="0"/>
    </xf>
    <xf numFmtId="164" fontId="20" fillId="29" borderId="107" xfId="0" applyNumberFormat="1" applyFont="1" applyFill="1" applyBorder="1" applyAlignment="1" applyProtection="1">
      <alignment horizontal="center" vertical="center" wrapText="1"/>
      <protection locked="0"/>
    </xf>
    <xf numFmtId="164" fontId="20" fillId="29" borderId="108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59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69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35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31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28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46" xfId="0" applyNumberFormat="1" applyFont="1" applyFill="1" applyBorder="1" applyAlignment="1" applyProtection="1">
      <alignment horizontal="center" vertical="center" wrapText="1"/>
      <protection locked="0"/>
    </xf>
    <xf numFmtId="0" fontId="20" fillId="29" borderId="35" xfId="0" applyFont="1" applyFill="1" applyBorder="1" applyAlignment="1" applyProtection="1">
      <alignment horizontal="center" vertical="center" wrapText="1"/>
      <protection locked="0"/>
    </xf>
    <xf numFmtId="0" fontId="20" fillId="29" borderId="28" xfId="0" applyFont="1" applyFill="1" applyBorder="1" applyAlignment="1" applyProtection="1">
      <alignment horizontal="center" vertical="center" wrapText="1"/>
      <protection locked="0"/>
    </xf>
    <xf numFmtId="0" fontId="20" fillId="29" borderId="70" xfId="0" applyFont="1" applyFill="1" applyBorder="1" applyAlignment="1" applyProtection="1">
      <alignment horizontal="center" vertical="center" wrapText="1"/>
      <protection locked="0"/>
    </xf>
    <xf numFmtId="10" fontId="24" fillId="29" borderId="86" xfId="0" applyNumberFormat="1" applyFont="1" applyFill="1" applyBorder="1" applyAlignment="1" applyProtection="1">
      <alignment horizontal="center" vertical="center" wrapText="1"/>
      <protection locked="0"/>
    </xf>
    <xf numFmtId="166" fontId="23" fillId="30" borderId="52" xfId="0" applyNumberFormat="1" applyFont="1" applyFill="1" applyBorder="1" applyAlignment="1" applyProtection="1">
      <alignment horizontal="center" vertical="center" wrapText="1"/>
    </xf>
    <xf numFmtId="166" fontId="23" fillId="31" borderId="52" xfId="0" applyNumberFormat="1" applyFont="1" applyFill="1" applyBorder="1" applyAlignment="1" applyProtection="1">
      <alignment horizontal="center" vertical="center" wrapText="1"/>
    </xf>
    <xf numFmtId="167" fontId="20" fillId="0" borderId="59" xfId="0" applyNumberFormat="1" applyFont="1" applyFill="1" applyBorder="1" applyAlignment="1" applyProtection="1">
      <alignment horizontal="center" vertical="center" wrapText="1"/>
    </xf>
    <xf numFmtId="167" fontId="20" fillId="0" borderId="46" xfId="0" applyNumberFormat="1" applyFont="1" applyFill="1" applyBorder="1" applyAlignment="1" applyProtection="1">
      <alignment horizontal="center" vertical="center" wrapText="1"/>
    </xf>
    <xf numFmtId="167" fontId="20" fillId="0" borderId="31" xfId="0" applyNumberFormat="1" applyFont="1" applyFill="1" applyBorder="1" applyAlignment="1" applyProtection="1">
      <alignment horizontal="center" vertical="center" wrapText="1"/>
    </xf>
    <xf numFmtId="167" fontId="20" fillId="0" borderId="35" xfId="0" applyNumberFormat="1" applyFont="1" applyFill="1" applyBorder="1" applyAlignment="1" applyProtection="1">
      <alignment horizontal="center" vertical="center" wrapText="1"/>
    </xf>
    <xf numFmtId="167" fontId="20" fillId="0" borderId="28" xfId="0" applyNumberFormat="1" applyFont="1" applyFill="1" applyBorder="1" applyAlignment="1" applyProtection="1">
      <alignment horizontal="center" vertical="center" wrapText="1"/>
    </xf>
    <xf numFmtId="167" fontId="20" fillId="0" borderId="69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vertical="center" wrapText="1"/>
    </xf>
    <xf numFmtId="0" fontId="24" fillId="0" borderId="24" xfId="0" applyFont="1" applyBorder="1" applyAlignment="1" applyProtection="1">
      <alignment vertical="center" wrapText="1"/>
    </xf>
    <xf numFmtId="0" fontId="20" fillId="0" borderId="24" xfId="0" applyFont="1" applyFill="1" applyBorder="1" applyAlignment="1" applyProtection="1">
      <alignment horizontal="right" vertical="center" wrapText="1"/>
    </xf>
    <xf numFmtId="0" fontId="22" fillId="33" borderId="53" xfId="0" applyFont="1" applyFill="1" applyBorder="1" applyAlignment="1" applyProtection="1">
      <alignment horizontal="center" vertical="center" wrapText="1"/>
    </xf>
    <xf numFmtId="0" fontId="22" fillId="33" borderId="54" xfId="0" applyFont="1" applyFill="1" applyBorder="1" applyAlignment="1" applyProtection="1">
      <alignment horizontal="center" vertical="center" wrapText="1" shrinkToFit="1"/>
    </xf>
    <xf numFmtId="0" fontId="20" fillId="27" borderId="102" xfId="0" applyNumberFormat="1" applyFont="1" applyFill="1" applyBorder="1" applyAlignment="1" applyProtection="1">
      <alignment horizontal="center" vertical="center" wrapText="1" shrinkToFit="1"/>
    </xf>
    <xf numFmtId="168" fontId="20" fillId="27" borderId="102" xfId="0" applyNumberFormat="1" applyFont="1" applyFill="1" applyBorder="1" applyAlignment="1" applyProtection="1">
      <alignment horizontal="center" vertical="center" wrapText="1" shrinkToFit="1"/>
    </xf>
    <xf numFmtId="166" fontId="20" fillId="30" borderId="102" xfId="0" applyNumberFormat="1" applyFont="1" applyFill="1" applyBorder="1" applyAlignment="1" applyProtection="1">
      <alignment horizontal="center" vertical="center" wrapText="1" shrinkToFit="1"/>
    </xf>
    <xf numFmtId="166" fontId="20" fillId="31" borderId="102" xfId="0" applyNumberFormat="1" applyFont="1" applyFill="1" applyBorder="1" applyAlignment="1" applyProtection="1">
      <alignment horizontal="center" vertical="center" wrapText="1" shrinkToFit="1"/>
    </xf>
    <xf numFmtId="166" fontId="20" fillId="32" borderId="102" xfId="0" applyNumberFormat="1" applyFont="1" applyFill="1" applyBorder="1" applyAlignment="1" applyProtection="1">
      <alignment horizontal="center" vertical="center" wrapText="1" shrinkToFit="1"/>
    </xf>
    <xf numFmtId="167" fontId="20" fillId="27" borderId="102" xfId="0" applyNumberFormat="1" applyFont="1" applyFill="1" applyBorder="1" applyAlignment="1" applyProtection="1">
      <alignment horizontal="center" vertical="center" wrapText="1" shrinkToFit="1"/>
    </xf>
    <xf numFmtId="167" fontId="20" fillId="27" borderId="102" xfId="0" applyNumberFormat="1" applyFont="1" applyFill="1" applyBorder="1" applyAlignment="1" applyProtection="1">
      <alignment horizontal="center" vertical="center" wrapText="1"/>
    </xf>
    <xf numFmtId="0" fontId="20" fillId="27" borderId="28" xfId="0" applyNumberFormat="1" applyFont="1" applyFill="1" applyBorder="1" applyAlignment="1" applyProtection="1">
      <alignment horizontal="center" vertical="center" wrapText="1" shrinkToFit="1"/>
    </xf>
    <xf numFmtId="168" fontId="20" fillId="27" borderId="28" xfId="0" applyNumberFormat="1" applyFont="1" applyFill="1" applyBorder="1" applyAlignment="1" applyProtection="1">
      <alignment horizontal="center" vertical="center" wrapText="1" shrinkToFit="1"/>
    </xf>
    <xf numFmtId="166" fontId="20" fillId="30" borderId="28" xfId="0" applyNumberFormat="1" applyFont="1" applyFill="1" applyBorder="1" applyAlignment="1" applyProtection="1">
      <alignment horizontal="center" vertical="center" wrapText="1" shrinkToFit="1"/>
    </xf>
    <xf numFmtId="166" fontId="20" fillId="31" borderId="28" xfId="0" applyNumberFormat="1" applyFont="1" applyFill="1" applyBorder="1" applyAlignment="1" applyProtection="1">
      <alignment horizontal="center" vertical="center" wrapText="1" shrinkToFit="1"/>
    </xf>
    <xf numFmtId="166" fontId="20" fillId="32" borderId="28" xfId="0" applyNumberFormat="1" applyFont="1" applyFill="1" applyBorder="1" applyAlignment="1" applyProtection="1">
      <alignment horizontal="center" vertical="center" wrapText="1" shrinkToFit="1"/>
    </xf>
    <xf numFmtId="167" fontId="20" fillId="27" borderId="28" xfId="0" applyNumberFormat="1" applyFont="1" applyFill="1" applyBorder="1" applyAlignment="1" applyProtection="1">
      <alignment horizontal="center" vertical="center" wrapText="1" shrinkToFit="1"/>
    </xf>
    <xf numFmtId="167" fontId="20" fillId="27" borderId="28" xfId="0" applyNumberFormat="1" applyFont="1" applyFill="1" applyBorder="1" applyAlignment="1" applyProtection="1">
      <alignment horizontal="center" vertical="center" wrapText="1"/>
    </xf>
    <xf numFmtId="0" fontId="22" fillId="33" borderId="88" xfId="0" applyFont="1" applyFill="1" applyBorder="1" applyAlignment="1" applyProtection="1">
      <alignment horizontal="center" vertical="center" wrapText="1"/>
    </xf>
    <xf numFmtId="0" fontId="22" fillId="33" borderId="88" xfId="0" applyFont="1" applyFill="1" applyBorder="1" applyAlignment="1" applyProtection="1">
      <alignment vertical="center" wrapText="1"/>
    </xf>
    <xf numFmtId="0" fontId="22" fillId="0" borderId="17" xfId="0" applyFont="1" applyFill="1" applyBorder="1" applyAlignment="1" applyProtection="1">
      <alignment vertical="center" wrapText="1"/>
    </xf>
    <xf numFmtId="168" fontId="22" fillId="33" borderId="116" xfId="0" applyNumberFormat="1" applyFont="1" applyFill="1" applyBorder="1" applyAlignment="1" applyProtection="1">
      <alignment horizontal="center" vertical="center" wrapText="1"/>
    </xf>
    <xf numFmtId="166" fontId="22" fillId="30" borderId="117" xfId="0" applyNumberFormat="1" applyFont="1" applyFill="1" applyBorder="1" applyAlignment="1" applyProtection="1">
      <alignment horizontal="center" vertical="center" wrapText="1" shrinkToFit="1"/>
    </xf>
    <xf numFmtId="166" fontId="22" fillId="31" borderId="117" xfId="0" applyNumberFormat="1" applyFont="1" applyFill="1" applyBorder="1" applyAlignment="1" applyProtection="1">
      <alignment horizontal="center" vertical="center" wrapText="1" shrinkToFit="1"/>
    </xf>
    <xf numFmtId="166" fontId="22" fillId="32" borderId="117" xfId="0" applyNumberFormat="1" applyFont="1" applyFill="1" applyBorder="1" applyAlignment="1" applyProtection="1">
      <alignment horizontal="center" vertical="center" wrapText="1" shrinkToFit="1"/>
    </xf>
    <xf numFmtId="167" fontId="22" fillId="33" borderId="117" xfId="0" applyNumberFormat="1" applyFont="1" applyFill="1" applyBorder="1" applyAlignment="1" applyProtection="1">
      <alignment horizontal="center" vertical="center" wrapText="1"/>
    </xf>
    <xf numFmtId="0" fontId="20" fillId="0" borderId="41" xfId="0" applyFont="1" applyBorder="1" applyAlignment="1" applyProtection="1">
      <alignment vertical="center" wrapText="1" shrinkToFit="1"/>
    </xf>
    <xf numFmtId="0" fontId="21" fillId="0" borderId="18" xfId="0" applyFont="1" applyBorder="1" applyAlignment="1" applyProtection="1">
      <alignment vertical="center" wrapText="1" shrinkToFit="1"/>
    </xf>
    <xf numFmtId="166" fontId="25" fillId="33" borderId="94" xfId="0" applyNumberFormat="1" applyFont="1" applyFill="1" applyBorder="1" applyAlignment="1" applyProtection="1">
      <alignment vertical="center" wrapText="1" shrinkToFit="1"/>
    </xf>
    <xf numFmtId="0" fontId="23" fillId="0" borderId="39" xfId="0" applyFont="1" applyBorder="1" applyAlignment="1" applyProtection="1">
      <alignment horizontal="right" vertical="center" wrapText="1" shrinkToFit="1"/>
    </xf>
    <xf numFmtId="0" fontId="23" fillId="0" borderId="39" xfId="0" applyFont="1" applyFill="1" applyBorder="1" applyAlignment="1" applyProtection="1">
      <alignment horizontal="right" vertical="center" wrapText="1" shrinkToFit="1"/>
    </xf>
    <xf numFmtId="0" fontId="22" fillId="0" borderId="30" xfId="0" applyFont="1" applyFill="1" applyBorder="1" applyAlignment="1" applyProtection="1">
      <alignment horizontal="right" vertical="center" wrapText="1" shrinkToFit="1"/>
    </xf>
    <xf numFmtId="169" fontId="20" fillId="0" borderId="31" xfId="0" applyNumberFormat="1" applyFont="1" applyFill="1" applyBorder="1" applyAlignment="1" applyProtection="1">
      <alignment horizontal="center" vertical="center" wrapText="1"/>
    </xf>
    <xf numFmtId="2" fontId="23" fillId="0" borderId="125" xfId="0" applyNumberFormat="1" applyFont="1" applyFill="1" applyBorder="1" applyAlignment="1" applyProtection="1">
      <alignment horizontal="center" vertical="center" wrapText="1"/>
    </xf>
    <xf numFmtId="169" fontId="20" fillId="0" borderId="21" xfId="0" applyNumberFormat="1" applyFont="1" applyFill="1" applyBorder="1" applyAlignment="1" applyProtection="1">
      <alignment horizontal="center" vertical="center" wrapText="1"/>
    </xf>
    <xf numFmtId="2" fontId="23" fillId="28" borderId="126" xfId="0" applyNumberFormat="1" applyFont="1" applyFill="1" applyBorder="1" applyAlignment="1" applyProtection="1">
      <alignment horizontal="center" vertical="center" wrapText="1"/>
    </xf>
    <xf numFmtId="165" fontId="24" fillId="29" borderId="101" xfId="0" applyNumberFormat="1" applyFont="1" applyFill="1" applyBorder="1" applyAlignment="1" applyProtection="1">
      <alignment horizontal="center" vertical="center" wrapText="1"/>
      <protection locked="0"/>
    </xf>
    <xf numFmtId="7" fontId="20" fillId="0" borderId="0" xfId="0" applyNumberFormat="1" applyFont="1" applyFill="1" applyBorder="1" applyAlignment="1" applyProtection="1">
      <alignment vertical="center" wrapText="1"/>
    </xf>
    <xf numFmtId="166" fontId="23" fillId="24" borderId="94" xfId="0" applyNumberFormat="1" applyFont="1" applyFill="1" applyBorder="1" applyAlignment="1" applyProtection="1">
      <alignment vertical="center" wrapText="1" shrinkToFit="1"/>
    </xf>
    <xf numFmtId="0" fontId="20" fillId="0" borderId="0" xfId="0" applyFont="1" applyFill="1" applyBorder="1" applyAlignment="1" applyProtection="1">
      <alignment horizontal="right" vertical="center" wrapText="1" shrinkToFit="1"/>
    </xf>
    <xf numFmtId="169" fontId="20" fillId="0" borderId="59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right" vertical="center" wrapText="1" shrinkToFit="1"/>
    </xf>
    <xf numFmtId="0" fontId="20" fillId="0" borderId="57" xfId="0" applyFont="1" applyFill="1" applyBorder="1" applyAlignment="1" applyProtection="1">
      <alignment horizontal="right" vertical="center" wrapText="1" shrinkToFit="1"/>
    </xf>
    <xf numFmtId="169" fontId="20" fillId="0" borderId="46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/>
    </xf>
    <xf numFmtId="169" fontId="20" fillId="0" borderId="55" xfId="0" applyNumberFormat="1" applyFont="1" applyFill="1" applyBorder="1" applyAlignment="1" applyProtection="1">
      <alignment horizontal="center" vertical="center" wrapText="1"/>
    </xf>
    <xf numFmtId="0" fontId="20" fillId="27" borderId="28" xfId="0" applyNumberFormat="1" applyFont="1" applyFill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right" vertical="center" wrapText="1"/>
    </xf>
    <xf numFmtId="0" fontId="22" fillId="33" borderId="54" xfId="0" applyFont="1" applyFill="1" applyBorder="1" applyAlignment="1" applyProtection="1">
      <alignment horizontal="center" vertical="center" wrapText="1"/>
    </xf>
    <xf numFmtId="0" fontId="20" fillId="27" borderId="102" xfId="0" applyNumberFormat="1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vertical="center" wrapText="1" shrinkToFit="1"/>
    </xf>
    <xf numFmtId="0" fontId="25" fillId="0" borderId="0" xfId="0" applyFont="1" applyFill="1" applyBorder="1" applyAlignment="1" applyProtection="1">
      <alignment vertical="center" wrapText="1" shrinkToFit="1"/>
    </xf>
    <xf numFmtId="0" fontId="20" fillId="27" borderId="138" xfId="0" applyFont="1" applyFill="1" applyBorder="1" applyAlignment="1" applyProtection="1">
      <alignment vertical="center" wrapText="1" shrinkToFit="1"/>
    </xf>
    <xf numFmtId="0" fontId="20" fillId="27" borderId="10" xfId="0" applyFont="1" applyFill="1" applyBorder="1" applyAlignment="1" applyProtection="1">
      <alignment horizontal="right" vertical="center" wrapText="1" shrinkToFit="1"/>
    </xf>
    <xf numFmtId="0" fontId="20" fillId="27" borderId="138" xfId="0" applyFont="1" applyFill="1" applyBorder="1" applyAlignment="1" applyProtection="1">
      <alignment horizontal="center" vertical="center" wrapText="1" shrinkToFit="1"/>
    </xf>
    <xf numFmtId="0" fontId="20" fillId="0" borderId="14" xfId="0" applyFont="1" applyFill="1" applyBorder="1" applyAlignment="1" applyProtection="1">
      <alignment vertical="center" wrapText="1"/>
    </xf>
    <xf numFmtId="0" fontId="23" fillId="24" borderId="140" xfId="0" applyFont="1" applyFill="1" applyBorder="1" applyAlignment="1" applyProtection="1">
      <alignment horizontal="center" vertical="center" wrapText="1" shrinkToFit="1"/>
    </xf>
    <xf numFmtId="0" fontId="22" fillId="27" borderId="140" xfId="0" applyFont="1" applyFill="1" applyBorder="1" applyAlignment="1" applyProtection="1">
      <alignment horizontal="center" vertical="center" wrapText="1"/>
    </xf>
    <xf numFmtId="0" fontId="20" fillId="0" borderId="121" xfId="0" applyFont="1" applyBorder="1" applyAlignment="1" applyProtection="1">
      <alignment vertical="center" wrapText="1"/>
    </xf>
    <xf numFmtId="0" fontId="20" fillId="27" borderId="141" xfId="0" applyFont="1" applyFill="1" applyBorder="1" applyAlignment="1" applyProtection="1">
      <alignment horizontal="right" vertical="center" wrapText="1" shrinkToFit="1"/>
    </xf>
    <xf numFmtId="170" fontId="22" fillId="0" borderId="143" xfId="0" applyNumberFormat="1" applyFont="1" applyBorder="1" applyAlignment="1" applyProtection="1">
      <alignment vertical="center" wrapText="1"/>
    </xf>
    <xf numFmtId="171" fontId="22" fillId="0" borderId="145" xfId="0" applyNumberFormat="1" applyFont="1" applyBorder="1" applyAlignment="1" applyProtection="1">
      <alignment vertical="center" wrapText="1"/>
    </xf>
    <xf numFmtId="0" fontId="23" fillId="0" borderId="112" xfId="0" applyFont="1" applyBorder="1" applyAlignment="1" applyProtection="1">
      <alignment vertical="center" wrapText="1"/>
    </xf>
    <xf numFmtId="0" fontId="22" fillId="33" borderId="80" xfId="0" applyFont="1" applyFill="1" applyBorder="1" applyAlignment="1" applyProtection="1">
      <alignment horizontal="center" vertical="center" wrapText="1"/>
    </xf>
    <xf numFmtId="172" fontId="20" fillId="27" borderId="115" xfId="0" applyNumberFormat="1" applyFont="1" applyFill="1" applyBorder="1" applyAlignment="1" applyProtection="1">
      <alignment horizontal="center" vertical="center" wrapText="1"/>
    </xf>
    <xf numFmtId="172" fontId="20" fillId="27" borderId="44" xfId="0" applyNumberFormat="1" applyFont="1" applyFill="1" applyBorder="1" applyAlignment="1" applyProtection="1">
      <alignment horizontal="center" vertical="center" wrapText="1"/>
    </xf>
    <xf numFmtId="172" fontId="22" fillId="33" borderId="118" xfId="0" applyNumberFormat="1" applyFont="1" applyFill="1" applyBorder="1" applyAlignment="1" applyProtection="1">
      <alignment horizontal="center" vertical="center" wrapText="1"/>
    </xf>
    <xf numFmtId="0" fontId="20" fillId="29" borderId="92" xfId="0" applyFont="1" applyFill="1" applyBorder="1" applyAlignment="1" applyProtection="1">
      <alignment horizontal="left" vertical="center" wrapText="1"/>
      <protection locked="0"/>
    </xf>
    <xf numFmtId="0" fontId="20" fillId="29" borderId="47" xfId="0" applyFont="1" applyFill="1" applyBorder="1" applyAlignment="1" applyProtection="1">
      <alignment horizontal="left" vertical="center" wrapText="1"/>
      <protection locked="0"/>
    </xf>
    <xf numFmtId="0" fontId="20" fillId="29" borderId="43" xfId="0" applyFont="1" applyFill="1" applyBorder="1" applyAlignment="1" applyProtection="1">
      <alignment horizontal="left" vertical="center" wrapText="1"/>
      <protection locked="0"/>
    </xf>
    <xf numFmtId="0" fontId="20" fillId="29" borderId="42" xfId="0" applyFont="1" applyFill="1" applyBorder="1" applyAlignment="1" applyProtection="1">
      <alignment horizontal="left" vertical="center" wrapText="1"/>
      <protection locked="0"/>
    </xf>
    <xf numFmtId="0" fontId="20" fillId="29" borderId="44" xfId="0" applyFont="1" applyFill="1" applyBorder="1" applyAlignment="1" applyProtection="1">
      <alignment horizontal="left" vertical="center" wrapText="1"/>
      <protection locked="0"/>
    </xf>
    <xf numFmtId="0" fontId="20" fillId="29" borderId="24" xfId="0" applyFont="1" applyFill="1" applyBorder="1" applyAlignment="1" applyProtection="1">
      <alignment horizontal="left" vertical="center" wrapText="1"/>
      <protection locked="0"/>
    </xf>
    <xf numFmtId="0" fontId="20" fillId="29" borderId="49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right" vertical="center" wrapText="1"/>
    </xf>
    <xf numFmtId="10" fontId="24" fillId="29" borderId="157" xfId="0" applyNumberFormat="1" applyFont="1" applyFill="1" applyBorder="1" applyAlignment="1" applyProtection="1">
      <alignment horizontal="center" vertical="center" wrapText="1"/>
      <protection locked="0"/>
    </xf>
    <xf numFmtId="166" fontId="23" fillId="0" borderId="160" xfId="0" applyNumberFormat="1" applyFont="1" applyFill="1" applyBorder="1" applyAlignment="1" applyProtection="1">
      <alignment vertical="center" wrapText="1" shrinkToFit="1"/>
    </xf>
    <xf numFmtId="166" fontId="33" fillId="0" borderId="159" xfId="0" applyNumberFormat="1" applyFont="1" applyFill="1" applyBorder="1" applyAlignment="1" applyProtection="1">
      <alignment vertical="center" wrapText="1" shrinkToFit="1"/>
    </xf>
    <xf numFmtId="166" fontId="28" fillId="25" borderId="94" xfId="0" applyNumberFormat="1" applyFont="1" applyFill="1" applyBorder="1" applyAlignment="1" applyProtection="1">
      <alignment vertical="center" wrapText="1" shrinkToFit="1"/>
    </xf>
    <xf numFmtId="0" fontId="22" fillId="0" borderId="0" xfId="0" applyFont="1" applyFill="1" applyBorder="1" applyAlignment="1" applyProtection="1">
      <alignment vertical="center" wrapText="1"/>
    </xf>
    <xf numFmtId="0" fontId="22" fillId="0" borderId="39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168" fontId="22" fillId="0" borderId="0" xfId="0" applyNumberFormat="1" applyFont="1" applyFill="1" applyBorder="1" applyAlignment="1" applyProtection="1">
      <alignment horizontal="center" vertical="center" wrapText="1"/>
    </xf>
    <xf numFmtId="166" fontId="22" fillId="0" borderId="0" xfId="0" applyNumberFormat="1" applyFont="1" applyFill="1" applyBorder="1" applyAlignment="1" applyProtection="1">
      <alignment horizontal="center" vertical="center" wrapText="1" shrinkToFit="1"/>
    </xf>
    <xf numFmtId="167" fontId="22" fillId="0" borderId="0" xfId="0" applyNumberFormat="1" applyFont="1" applyFill="1" applyBorder="1" applyAlignment="1" applyProtection="1">
      <alignment horizontal="center" vertical="center" wrapText="1"/>
    </xf>
    <xf numFmtId="172" fontId="22" fillId="0" borderId="24" xfId="0" applyNumberFormat="1" applyFont="1" applyFill="1" applyBorder="1" applyAlignment="1" applyProtection="1">
      <alignment horizontal="center" vertical="center" wrapText="1"/>
    </xf>
    <xf numFmtId="166" fontId="23" fillId="0" borderId="143" xfId="0" applyNumberFormat="1" applyFont="1" applyFill="1" applyBorder="1" applyAlignment="1" applyProtection="1">
      <alignment vertical="center" wrapText="1" shrinkToFit="1"/>
    </xf>
    <xf numFmtId="166" fontId="23" fillId="0" borderId="161" xfId="0" applyNumberFormat="1" applyFont="1" applyFill="1" applyBorder="1" applyAlignment="1" applyProtection="1">
      <alignment vertical="center" wrapText="1" shrinkToFit="1"/>
    </xf>
    <xf numFmtId="0" fontId="22" fillId="33" borderId="96" xfId="0" applyFont="1" applyFill="1" applyBorder="1" applyAlignment="1" applyProtection="1">
      <alignment horizontal="center" vertical="center" wrapText="1"/>
    </xf>
    <xf numFmtId="166" fontId="22" fillId="33" borderId="167" xfId="0" applyNumberFormat="1" applyFont="1" applyFill="1" applyBorder="1" applyAlignment="1" applyProtection="1">
      <alignment horizontal="center" vertical="center" wrapText="1"/>
    </xf>
    <xf numFmtId="166" fontId="20" fillId="27" borderId="102" xfId="0" applyNumberFormat="1" applyFont="1" applyFill="1" applyBorder="1" applyAlignment="1" applyProtection="1">
      <alignment horizontal="center" vertical="center" wrapText="1"/>
    </xf>
    <xf numFmtId="166" fontId="20" fillId="27" borderId="28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/>
    </xf>
    <xf numFmtId="0" fontId="23" fillId="0" borderId="39" xfId="0" applyFont="1" applyBorder="1" applyAlignment="1" applyProtection="1">
      <alignment horizontal="right" vertical="center" wrapText="1" shrinkToFit="1"/>
    </xf>
    <xf numFmtId="0" fontId="23" fillId="0" borderId="39" xfId="0" applyFont="1" applyBorder="1" applyAlignment="1" applyProtection="1">
      <alignment horizontal="right" vertical="center" wrapText="1"/>
    </xf>
    <xf numFmtId="169" fontId="20" fillId="0" borderId="59" xfId="0" applyNumberFormat="1" applyFont="1" applyFill="1" applyBorder="1" applyAlignment="1" applyProtection="1">
      <alignment horizontal="center" vertical="center" wrapText="1"/>
    </xf>
    <xf numFmtId="169" fontId="20" fillId="0" borderId="46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Fill="1" applyBorder="1" applyAlignment="1" applyProtection="1">
      <alignment horizontal="right" vertical="center" wrapText="1" shrinkToFit="1"/>
    </xf>
    <xf numFmtId="0" fontId="20" fillId="0" borderId="57" xfId="0" applyFont="1" applyFill="1" applyBorder="1" applyAlignment="1" applyProtection="1">
      <alignment horizontal="right" vertical="center" wrapText="1" shrinkToFit="1"/>
    </xf>
    <xf numFmtId="169" fontId="20" fillId="0" borderId="55" xfId="0" applyNumberFormat="1" applyFont="1" applyFill="1" applyBorder="1" applyAlignment="1" applyProtection="1">
      <alignment horizontal="center" vertical="center" wrapText="1"/>
    </xf>
    <xf numFmtId="166" fontId="33" fillId="0" borderId="0" xfId="0" applyNumberFormat="1" applyFont="1" applyFill="1" applyBorder="1" applyAlignment="1" applyProtection="1">
      <alignment vertical="center" wrapText="1" shrinkToFit="1"/>
    </xf>
    <xf numFmtId="166" fontId="28" fillId="0" borderId="18" xfId="0" applyNumberFormat="1" applyFont="1" applyFill="1" applyBorder="1" applyAlignment="1" applyProtection="1">
      <alignment vertical="center" wrapText="1" shrinkToFit="1"/>
    </xf>
    <xf numFmtId="0" fontId="20" fillId="0" borderId="17" xfId="0" applyFont="1" applyFill="1" applyBorder="1" applyAlignment="1" applyProtection="1">
      <alignment horizontal="center" vertical="center" wrapText="1" shrinkToFit="1"/>
    </xf>
    <xf numFmtId="0" fontId="20" fillId="0" borderId="17" xfId="0" applyFont="1" applyFill="1" applyBorder="1" applyAlignment="1" applyProtection="1">
      <alignment vertical="center" wrapText="1"/>
    </xf>
    <xf numFmtId="0" fontId="20" fillId="27" borderId="169" xfId="0" applyNumberFormat="1" applyFont="1" applyFill="1" applyBorder="1" applyAlignment="1" applyProtection="1">
      <alignment horizontal="center" vertical="center" wrapText="1"/>
    </xf>
    <xf numFmtId="0" fontId="20" fillId="27" borderId="131" xfId="0" applyNumberFormat="1" applyFont="1" applyFill="1" applyBorder="1" applyAlignment="1" applyProtection="1">
      <alignment horizontal="center" vertical="center" wrapText="1"/>
    </xf>
    <xf numFmtId="0" fontId="22" fillId="0" borderId="170" xfId="0" applyFont="1" applyFill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vertical="center" wrapText="1" shrinkToFit="1"/>
    </xf>
    <xf numFmtId="0" fontId="23" fillId="0" borderId="0" xfId="0" applyFont="1" applyBorder="1" applyAlignment="1" applyProtection="1">
      <alignment vertical="center" wrapText="1"/>
    </xf>
    <xf numFmtId="173" fontId="20" fillId="27" borderId="114" xfId="0" applyNumberFormat="1" applyFont="1" applyFill="1" applyBorder="1" applyAlignment="1" applyProtection="1">
      <alignment horizontal="center" vertical="center" wrapText="1"/>
    </xf>
    <xf numFmtId="173" fontId="20" fillId="27" borderId="27" xfId="0" applyNumberFormat="1" applyFont="1" applyFill="1" applyBorder="1" applyAlignment="1" applyProtection="1">
      <alignment horizontal="center" vertical="center" wrapText="1"/>
    </xf>
    <xf numFmtId="166" fontId="24" fillId="29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20" fillId="29" borderId="1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/>
    </xf>
    <xf numFmtId="0" fontId="23" fillId="0" borderId="39" xfId="0" applyFont="1" applyBorder="1" applyAlignment="1" applyProtection="1">
      <alignment horizontal="right" vertical="center" wrapText="1"/>
    </xf>
    <xf numFmtId="169" fontId="20" fillId="0" borderId="59" xfId="0" applyNumberFormat="1" applyFont="1" applyFill="1" applyBorder="1" applyAlignment="1" applyProtection="1">
      <alignment horizontal="center" vertical="center" wrapText="1"/>
    </xf>
    <xf numFmtId="169" fontId="20" fillId="0" borderId="46" xfId="0" applyNumberFormat="1" applyFont="1" applyFill="1" applyBorder="1" applyAlignment="1" applyProtection="1">
      <alignment horizontal="center" vertical="center" wrapText="1"/>
    </xf>
    <xf numFmtId="0" fontId="20" fillId="0" borderId="57" xfId="0" applyFont="1" applyFill="1" applyBorder="1" applyAlignment="1" applyProtection="1">
      <alignment horizontal="right" vertical="center" wrapText="1" shrinkToFit="1"/>
    </xf>
    <xf numFmtId="0" fontId="20" fillId="0" borderId="21" xfId="0" applyFont="1" applyFill="1" applyBorder="1" applyAlignment="1" applyProtection="1">
      <alignment horizontal="right" vertical="center" wrapText="1" shrinkToFit="1"/>
    </xf>
    <xf numFmtId="169" fontId="20" fillId="0" borderId="55" xfId="0" applyNumberFormat="1" applyFont="1" applyFill="1" applyBorder="1" applyAlignment="1" applyProtection="1">
      <alignment horizontal="center" vertical="center" wrapText="1"/>
    </xf>
    <xf numFmtId="0" fontId="20" fillId="27" borderId="18" xfId="0" applyNumberFormat="1" applyFont="1" applyFill="1" applyBorder="1" applyAlignment="1" applyProtection="1">
      <alignment horizontal="center" vertical="center" wrapText="1"/>
    </xf>
    <xf numFmtId="173" fontId="20" fillId="27" borderId="176" xfId="0" applyNumberFormat="1" applyFont="1" applyFill="1" applyBorder="1" applyAlignment="1" applyProtection="1">
      <alignment horizontal="center" vertical="center" wrapText="1"/>
    </xf>
    <xf numFmtId="0" fontId="20" fillId="27" borderId="179" xfId="0" applyNumberFormat="1" applyFont="1" applyFill="1" applyBorder="1" applyAlignment="1" applyProtection="1">
      <alignment horizontal="center" vertical="center" wrapText="1"/>
    </xf>
    <xf numFmtId="0" fontId="20" fillId="27" borderId="179" xfId="0" applyNumberFormat="1" applyFont="1" applyFill="1" applyBorder="1" applyAlignment="1" applyProtection="1">
      <alignment horizontal="center" vertical="center" wrapText="1" shrinkToFit="1"/>
    </xf>
    <xf numFmtId="168" fontId="20" fillId="27" borderId="179" xfId="0" applyNumberFormat="1" applyFont="1" applyFill="1" applyBorder="1" applyAlignment="1" applyProtection="1">
      <alignment horizontal="center" vertical="center" wrapText="1" shrinkToFit="1"/>
    </xf>
    <xf numFmtId="166" fontId="20" fillId="30" borderId="179" xfId="0" applyNumberFormat="1" applyFont="1" applyFill="1" applyBorder="1" applyAlignment="1" applyProtection="1">
      <alignment horizontal="center" vertical="center" wrapText="1" shrinkToFit="1"/>
    </xf>
    <xf numFmtId="166" fontId="20" fillId="31" borderId="179" xfId="0" applyNumberFormat="1" applyFont="1" applyFill="1" applyBorder="1" applyAlignment="1" applyProtection="1">
      <alignment horizontal="center" vertical="center" wrapText="1" shrinkToFit="1"/>
    </xf>
    <xf numFmtId="166" fontId="20" fillId="32" borderId="179" xfId="0" applyNumberFormat="1" applyFont="1" applyFill="1" applyBorder="1" applyAlignment="1" applyProtection="1">
      <alignment horizontal="center" vertical="center" wrapText="1" shrinkToFit="1"/>
    </xf>
    <xf numFmtId="167" fontId="20" fillId="27" borderId="179" xfId="0" applyNumberFormat="1" applyFont="1" applyFill="1" applyBorder="1" applyAlignment="1" applyProtection="1">
      <alignment horizontal="center" vertical="center" wrapText="1" shrinkToFit="1"/>
    </xf>
    <xf numFmtId="167" fontId="20" fillId="27" borderId="179" xfId="0" applyNumberFormat="1" applyFont="1" applyFill="1" applyBorder="1" applyAlignment="1" applyProtection="1">
      <alignment horizontal="center" vertical="center" wrapText="1"/>
    </xf>
    <xf numFmtId="166" fontId="20" fillId="27" borderId="179" xfId="0" applyNumberFormat="1" applyFont="1" applyFill="1" applyBorder="1" applyAlignment="1" applyProtection="1">
      <alignment horizontal="center" vertical="center" wrapText="1"/>
    </xf>
    <xf numFmtId="172" fontId="20" fillId="27" borderId="180" xfId="0" applyNumberFormat="1" applyFont="1" applyFill="1" applyBorder="1" applyAlignment="1" applyProtection="1">
      <alignment horizontal="center" vertical="center" wrapText="1"/>
    </xf>
    <xf numFmtId="0" fontId="20" fillId="27" borderId="29" xfId="0" applyNumberFormat="1" applyFont="1" applyFill="1" applyBorder="1" applyAlignment="1" applyProtection="1">
      <alignment horizontal="center" vertical="center" wrapText="1"/>
    </xf>
    <xf numFmtId="0" fontId="20" fillId="27" borderId="63" xfId="0" applyNumberFormat="1" applyFont="1" applyFill="1" applyBorder="1" applyAlignment="1" applyProtection="1">
      <alignment horizontal="center" vertical="center" wrapText="1"/>
    </xf>
    <xf numFmtId="0" fontId="33" fillId="0" borderId="11" xfId="0" applyFont="1" applyFill="1" applyBorder="1" applyAlignment="1" applyProtection="1">
      <alignment horizontal="right" vertical="center" wrapText="1"/>
    </xf>
    <xf numFmtId="0" fontId="33" fillId="0" borderId="12" xfId="0" applyFont="1" applyFill="1" applyBorder="1" applyAlignment="1" applyProtection="1">
      <alignment horizontal="right" vertical="center" wrapText="1"/>
    </xf>
    <xf numFmtId="0" fontId="33" fillId="0" borderId="158" xfId="0" applyFont="1" applyFill="1" applyBorder="1" applyAlignment="1" applyProtection="1">
      <alignment horizontal="right" vertical="center" wrapText="1"/>
    </xf>
    <xf numFmtId="0" fontId="23" fillId="0" borderId="162" xfId="0" applyFont="1" applyFill="1" applyBorder="1" applyAlignment="1" applyProtection="1">
      <alignment horizontal="right" vertical="center" wrapText="1"/>
    </xf>
    <xf numFmtId="0" fontId="23" fillId="0" borderId="155" xfId="0" applyFont="1" applyFill="1" applyBorder="1" applyAlignment="1" applyProtection="1">
      <alignment horizontal="right" vertical="center" wrapText="1"/>
    </xf>
    <xf numFmtId="0" fontId="20" fillId="27" borderId="177" xfId="0" applyNumberFormat="1" applyFont="1" applyFill="1" applyBorder="1" applyAlignment="1" applyProtection="1">
      <alignment horizontal="center" vertical="center" wrapText="1"/>
    </xf>
    <xf numFmtId="0" fontId="20" fillId="27" borderId="178" xfId="0" applyNumberFormat="1" applyFont="1" applyFill="1" applyBorder="1" applyAlignment="1" applyProtection="1">
      <alignment horizontal="center" vertical="center" wrapText="1"/>
    </xf>
    <xf numFmtId="0" fontId="22" fillId="33" borderId="58" xfId="0" applyFont="1" applyFill="1" applyBorder="1" applyAlignment="1" applyProtection="1">
      <alignment horizontal="center" vertical="center" wrapText="1"/>
    </xf>
    <xf numFmtId="0" fontId="22" fillId="33" borderId="147" xfId="0" applyFont="1" applyFill="1" applyBorder="1" applyAlignment="1" applyProtection="1">
      <alignment horizontal="center" vertical="center" wrapText="1"/>
    </xf>
    <xf numFmtId="0" fontId="20" fillId="27" borderId="83" xfId="0" applyNumberFormat="1" applyFont="1" applyFill="1" applyBorder="1" applyAlignment="1" applyProtection="1">
      <alignment horizontal="center" vertical="center" wrapText="1"/>
    </xf>
    <xf numFmtId="0" fontId="20" fillId="27" borderId="155" xfId="0" applyNumberFormat="1" applyFont="1" applyFill="1" applyBorder="1" applyAlignment="1" applyProtection="1">
      <alignment horizontal="center" vertical="center" wrapText="1"/>
    </xf>
    <xf numFmtId="0" fontId="23" fillId="0" borderId="39" xfId="0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/>
    </xf>
    <xf numFmtId="0" fontId="23" fillId="24" borderId="52" xfId="0" applyFont="1" applyFill="1" applyBorder="1" applyAlignment="1" applyProtection="1">
      <alignment horizontal="right" vertical="center" wrapText="1" shrinkToFit="1"/>
    </xf>
    <xf numFmtId="0" fontId="23" fillId="24" borderId="137" xfId="0" applyFont="1" applyFill="1" applyBorder="1" applyAlignment="1" applyProtection="1">
      <alignment horizontal="right" vertical="center" wrapText="1" shrinkToFit="1"/>
    </xf>
    <xf numFmtId="0" fontId="32" fillId="0" borderId="0" xfId="42" applyFont="1" applyFill="1" applyBorder="1" applyAlignment="1" applyProtection="1">
      <alignment horizontal="right" vertical="center" wrapText="1"/>
      <protection locked="0"/>
    </xf>
    <xf numFmtId="0" fontId="32" fillId="0" borderId="24" xfId="42" applyFont="1" applyFill="1" applyBorder="1" applyAlignment="1" applyProtection="1">
      <alignment horizontal="right" vertical="center" wrapText="1"/>
      <protection locked="0"/>
    </xf>
    <xf numFmtId="0" fontId="32" fillId="0" borderId="18" xfId="42" applyFont="1" applyFill="1" applyBorder="1" applyAlignment="1" applyProtection="1">
      <alignment horizontal="right" vertical="center" wrapText="1"/>
      <protection locked="0"/>
    </xf>
    <xf numFmtId="0" fontId="32" fillId="0" borderId="25" xfId="42" applyFont="1" applyFill="1" applyBorder="1" applyAlignment="1" applyProtection="1">
      <alignment horizontal="right" vertical="center" wrapText="1"/>
      <protection locked="0"/>
    </xf>
    <xf numFmtId="0" fontId="21" fillId="0" borderId="17" xfId="0" applyFont="1" applyBorder="1" applyAlignment="1" applyProtection="1">
      <alignment horizontal="right" vertical="center" wrapText="1" shrinkToFit="1"/>
    </xf>
    <xf numFmtId="0" fontId="25" fillId="33" borderId="52" xfId="0" applyFont="1" applyFill="1" applyBorder="1" applyAlignment="1" applyProtection="1">
      <alignment horizontal="right" vertical="center" wrapText="1" shrinkToFit="1"/>
    </xf>
    <xf numFmtId="0" fontId="25" fillId="33" borderId="137" xfId="0" applyFont="1" applyFill="1" applyBorder="1" applyAlignment="1" applyProtection="1">
      <alignment horizontal="right" vertical="center" wrapText="1" shrinkToFit="1"/>
    </xf>
    <xf numFmtId="0" fontId="23" fillId="0" borderId="164" xfId="0" applyFont="1" applyFill="1" applyBorder="1" applyAlignment="1" applyProtection="1">
      <alignment horizontal="right" vertical="center" wrapText="1"/>
    </xf>
    <xf numFmtId="0" fontId="23" fillId="0" borderId="62" xfId="0" applyFont="1" applyFill="1" applyBorder="1" applyAlignment="1" applyProtection="1">
      <alignment horizontal="right" vertical="center" wrapText="1"/>
    </xf>
    <xf numFmtId="0" fontId="23" fillId="0" borderId="163" xfId="0" applyFont="1" applyFill="1" applyBorder="1" applyAlignment="1" applyProtection="1">
      <alignment horizontal="right" vertical="center" wrapText="1"/>
    </xf>
    <xf numFmtId="0" fontId="23" fillId="0" borderId="63" xfId="0" applyFont="1" applyFill="1" applyBorder="1" applyAlignment="1" applyProtection="1">
      <alignment horizontal="right" vertical="center" wrapText="1"/>
    </xf>
    <xf numFmtId="0" fontId="28" fillId="25" borderId="52" xfId="0" applyFont="1" applyFill="1" applyBorder="1" applyAlignment="1" applyProtection="1">
      <alignment horizontal="right" vertical="center" wrapText="1" shrinkToFit="1"/>
    </xf>
    <xf numFmtId="0" fontId="28" fillId="25" borderId="16" xfId="0" applyFont="1" applyFill="1" applyBorder="1" applyAlignment="1" applyProtection="1">
      <alignment horizontal="right" vertical="center" wrapText="1" shrinkToFit="1"/>
    </xf>
    <xf numFmtId="0" fontId="28" fillId="25" borderId="137" xfId="0" applyFont="1" applyFill="1" applyBorder="1" applyAlignment="1" applyProtection="1">
      <alignment horizontal="right" vertical="center" wrapText="1" shrinkToFit="1"/>
    </xf>
    <xf numFmtId="0" fontId="30" fillId="26" borderId="146" xfId="0" applyFont="1" applyFill="1" applyBorder="1" applyAlignment="1" applyProtection="1">
      <alignment horizontal="center" vertical="center" wrapText="1" shrinkToFit="1"/>
    </xf>
    <xf numFmtId="0" fontId="30" fillId="26" borderId="96" xfId="0" applyFont="1" applyFill="1" applyBorder="1" applyAlignment="1" applyProtection="1">
      <alignment horizontal="center" vertical="center" wrapText="1" shrinkToFit="1"/>
    </xf>
    <xf numFmtId="0" fontId="30" fillId="26" borderId="80" xfId="0" applyFont="1" applyFill="1" applyBorder="1" applyAlignment="1" applyProtection="1">
      <alignment horizontal="center" vertical="center" wrapText="1" shrinkToFit="1"/>
    </xf>
    <xf numFmtId="0" fontId="23" fillId="0" borderId="0" xfId="0" applyFont="1" applyBorder="1" applyAlignment="1" applyProtection="1">
      <alignment horizontal="right" vertical="center" wrapText="1"/>
    </xf>
    <xf numFmtId="0" fontId="23" fillId="0" borderId="113" xfId="0" applyFont="1" applyBorder="1" applyAlignment="1" applyProtection="1">
      <alignment horizontal="right" vertical="center" wrapText="1"/>
    </xf>
    <xf numFmtId="168" fontId="24" fillId="29" borderId="112" xfId="0" applyNumberFormat="1" applyFont="1" applyFill="1" applyBorder="1" applyAlignment="1" applyProtection="1">
      <alignment horizontal="center" vertical="center" wrapText="1"/>
      <protection locked="0"/>
    </xf>
    <xf numFmtId="168" fontId="24" fillId="29" borderId="0" xfId="0" applyNumberFormat="1" applyFont="1" applyFill="1" applyBorder="1" applyAlignment="1" applyProtection="1">
      <alignment horizontal="center" vertical="center" wrapText="1"/>
      <protection locked="0"/>
    </xf>
    <xf numFmtId="168" fontId="24" fillId="29" borderId="153" xfId="0" applyNumberFormat="1" applyFont="1" applyFill="1" applyBorder="1" applyAlignment="1" applyProtection="1">
      <alignment horizontal="center" vertical="center" wrapText="1"/>
      <protection locked="0"/>
    </xf>
    <xf numFmtId="168" fontId="24" fillId="29" borderId="151" xfId="0" applyNumberFormat="1" applyFont="1" applyFill="1" applyBorder="1" applyAlignment="1" applyProtection="1">
      <alignment horizontal="center" vertical="center" wrapText="1"/>
      <protection locked="0"/>
    </xf>
    <xf numFmtId="168" fontId="24" fillId="29" borderId="165" xfId="0" applyNumberFormat="1" applyFont="1" applyFill="1" applyBorder="1" applyAlignment="1" applyProtection="1">
      <alignment horizontal="center" vertical="center" wrapText="1"/>
      <protection locked="0"/>
    </xf>
    <xf numFmtId="168" fontId="24" fillId="29" borderId="154" xfId="0" applyNumberFormat="1" applyFont="1" applyFill="1" applyBorder="1" applyAlignment="1" applyProtection="1">
      <alignment horizontal="center" vertical="center" wrapText="1"/>
      <protection locked="0"/>
    </xf>
    <xf numFmtId="165" fontId="24" fillId="29" borderId="87" xfId="0" applyNumberFormat="1" applyFont="1" applyFill="1" applyBorder="1" applyAlignment="1" applyProtection="1">
      <alignment horizontal="center" vertical="center" wrapText="1"/>
      <protection locked="0"/>
    </xf>
    <xf numFmtId="165" fontId="24" fillId="29" borderId="166" xfId="0" applyNumberFormat="1" applyFont="1" applyFill="1" applyBorder="1" applyAlignment="1" applyProtection="1">
      <alignment horizontal="center" vertical="center" wrapText="1"/>
      <protection locked="0"/>
    </xf>
    <xf numFmtId="165" fontId="24" fillId="29" borderId="119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right" vertical="center"/>
    </xf>
    <xf numFmtId="0" fontId="23" fillId="0" borderId="113" xfId="0" applyFont="1" applyBorder="1" applyAlignment="1" applyProtection="1">
      <alignment horizontal="right" vertical="center"/>
    </xf>
    <xf numFmtId="168" fontId="24" fillId="0" borderId="0" xfId="0" applyNumberFormat="1" applyFont="1" applyFill="1" applyBorder="1" applyAlignment="1" applyProtection="1">
      <alignment horizontal="center" vertical="center" wrapText="1"/>
    </xf>
    <xf numFmtId="168" fontId="24" fillId="29" borderId="151" xfId="0" applyNumberFormat="1" applyFont="1" applyFill="1" applyBorder="1" applyAlignment="1" applyProtection="1">
      <alignment horizontal="center" vertical="center" wrapText="1" shrinkToFit="1"/>
      <protection locked="0"/>
    </xf>
    <xf numFmtId="168" fontId="24" fillId="29" borderId="152" xfId="0" applyNumberFormat="1" applyFont="1" applyFill="1" applyBorder="1" applyAlignment="1" applyProtection="1">
      <alignment horizontal="center" vertical="center" wrapText="1" shrinkToFit="1"/>
      <protection locked="0"/>
    </xf>
    <xf numFmtId="168" fontId="24" fillId="0" borderId="168" xfId="0" applyNumberFormat="1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right" vertical="center" wrapText="1"/>
    </xf>
    <xf numFmtId="0" fontId="26" fillId="0" borderId="0" xfId="0" applyFont="1" applyBorder="1" applyAlignment="1" applyProtection="1">
      <alignment horizontal="center" wrapText="1"/>
    </xf>
    <xf numFmtId="166" fontId="28" fillId="32" borderId="56" xfId="0" applyNumberFormat="1" applyFont="1" applyFill="1" applyBorder="1" applyAlignment="1" applyProtection="1">
      <alignment horizontal="left" vertical="center" wrapText="1"/>
    </xf>
    <xf numFmtId="166" fontId="28" fillId="32" borderId="22" xfId="0" applyNumberFormat="1" applyFont="1" applyFill="1" applyBorder="1" applyAlignment="1" applyProtection="1">
      <alignment horizontal="left" vertical="center" wrapText="1"/>
    </xf>
    <xf numFmtId="0" fontId="20" fillId="0" borderId="29" xfId="0" applyFont="1" applyFill="1" applyBorder="1" applyAlignment="1" applyProtection="1">
      <alignment horizontal="right" vertical="center" wrapText="1" shrinkToFit="1"/>
    </xf>
    <xf numFmtId="0" fontId="20" fillId="0" borderId="131" xfId="0" applyFont="1" applyFill="1" applyBorder="1" applyAlignment="1" applyProtection="1">
      <alignment horizontal="right" vertical="center" wrapText="1" shrinkToFit="1"/>
    </xf>
    <xf numFmtId="0" fontId="20" fillId="0" borderId="63" xfId="0" applyFont="1" applyFill="1" applyBorder="1" applyAlignment="1" applyProtection="1">
      <alignment horizontal="right" vertical="center" wrapText="1" shrinkToFit="1"/>
    </xf>
    <xf numFmtId="0" fontId="20" fillId="0" borderId="127" xfId="0" applyFont="1" applyFill="1" applyBorder="1" applyAlignment="1" applyProtection="1">
      <alignment horizontal="right" vertical="center" wrapText="1" shrinkToFit="1"/>
    </xf>
    <xf numFmtId="0" fontId="20" fillId="0" borderId="130" xfId="0" applyFont="1" applyFill="1" applyBorder="1" applyAlignment="1" applyProtection="1">
      <alignment horizontal="right" vertical="center" wrapText="1" shrinkToFit="1"/>
    </xf>
    <xf numFmtId="0" fontId="20" fillId="0" borderId="128" xfId="0" applyFont="1" applyFill="1" applyBorder="1" applyAlignment="1" applyProtection="1">
      <alignment horizontal="right" vertical="center" wrapText="1" shrinkToFit="1"/>
    </xf>
    <xf numFmtId="0" fontId="20" fillId="0" borderId="129" xfId="0" applyFont="1" applyFill="1" applyBorder="1" applyAlignment="1" applyProtection="1">
      <alignment horizontal="left" vertical="center" wrapText="1" shrinkToFit="1"/>
    </xf>
    <xf numFmtId="0" fontId="20" fillId="0" borderId="130" xfId="0" applyFont="1" applyFill="1" applyBorder="1" applyAlignment="1" applyProtection="1">
      <alignment horizontal="left" vertical="center" wrapText="1" shrinkToFit="1"/>
    </xf>
    <xf numFmtId="0" fontId="20" fillId="0" borderId="128" xfId="0" applyFont="1" applyFill="1" applyBorder="1" applyAlignment="1" applyProtection="1">
      <alignment horizontal="left" vertical="center" wrapText="1" shrinkToFit="1"/>
    </xf>
    <xf numFmtId="0" fontId="20" fillId="0" borderId="55" xfId="0" applyFont="1" applyFill="1" applyBorder="1" applyAlignment="1" applyProtection="1">
      <alignment horizontal="right" vertical="center" wrapText="1" shrinkToFit="1"/>
    </xf>
    <xf numFmtId="0" fontId="20" fillId="0" borderId="66" xfId="0" applyFont="1" applyFill="1" applyBorder="1" applyAlignment="1" applyProtection="1">
      <alignment horizontal="right" vertical="center" wrapText="1" shrinkToFit="1"/>
    </xf>
    <xf numFmtId="0" fontId="20" fillId="0" borderId="21" xfId="0" applyFont="1" applyFill="1" applyBorder="1" applyAlignment="1" applyProtection="1">
      <alignment horizontal="right" vertical="center" wrapText="1" shrinkToFit="1"/>
    </xf>
    <xf numFmtId="0" fontId="20" fillId="0" borderId="62" xfId="0" applyFont="1" applyFill="1" applyBorder="1" applyAlignment="1" applyProtection="1">
      <alignment horizontal="right" vertical="center" wrapText="1" shrinkToFit="1"/>
    </xf>
    <xf numFmtId="0" fontId="20" fillId="0" borderId="30" xfId="0" applyFont="1" applyFill="1" applyBorder="1" applyAlignment="1" applyProtection="1">
      <alignment horizontal="left" vertical="center" wrapText="1" shrinkToFit="1"/>
    </xf>
    <xf numFmtId="0" fontId="20" fillId="0" borderId="62" xfId="0" applyFont="1" applyFill="1" applyBorder="1" applyAlignment="1" applyProtection="1">
      <alignment horizontal="left" vertical="center" wrapText="1" shrinkToFit="1"/>
    </xf>
    <xf numFmtId="0" fontId="20" fillId="0" borderId="46" xfId="0" applyFont="1" applyFill="1" applyBorder="1" applyAlignment="1" applyProtection="1">
      <alignment horizontal="left" vertical="center" wrapText="1" shrinkToFit="1"/>
    </xf>
    <xf numFmtId="0" fontId="20" fillId="0" borderId="45" xfId="0" applyFont="1" applyFill="1" applyBorder="1" applyAlignment="1" applyProtection="1">
      <alignment horizontal="left" vertical="center" wrapText="1" shrinkToFit="1"/>
    </xf>
    <xf numFmtId="0" fontId="20" fillId="0" borderId="66" xfId="0" applyFont="1" applyFill="1" applyBorder="1" applyAlignment="1" applyProtection="1">
      <alignment horizontal="left" vertical="center" wrapText="1" shrinkToFit="1"/>
    </xf>
    <xf numFmtId="0" fontId="28" fillId="32" borderId="52" xfId="0" applyFont="1" applyFill="1" applyBorder="1" applyAlignment="1" applyProtection="1">
      <alignment horizontal="right" vertical="center" wrapText="1"/>
    </xf>
    <xf numFmtId="0" fontId="28" fillId="32" borderId="16" xfId="0" applyFont="1" applyFill="1" applyBorder="1" applyAlignment="1" applyProtection="1">
      <alignment horizontal="right" vertical="center" wrapText="1"/>
    </xf>
    <xf numFmtId="0" fontId="20" fillId="0" borderId="31" xfId="0" applyFont="1" applyFill="1" applyBorder="1" applyAlignment="1" applyProtection="1">
      <alignment horizontal="left" vertical="center" wrapText="1" shrinkToFit="1"/>
    </xf>
    <xf numFmtId="0" fontId="20" fillId="0" borderId="27" xfId="0" applyFont="1" applyFill="1" applyBorder="1" applyAlignment="1" applyProtection="1">
      <alignment horizontal="left" vertical="center" wrapText="1" shrinkToFit="1"/>
    </xf>
    <xf numFmtId="0" fontId="20" fillId="0" borderId="63" xfId="0" applyFont="1" applyFill="1" applyBorder="1" applyAlignment="1" applyProtection="1">
      <alignment horizontal="left" vertical="center" wrapText="1" shrinkToFit="1"/>
    </xf>
    <xf numFmtId="0" fontId="20" fillId="0" borderId="28" xfId="0" applyFont="1" applyFill="1" applyBorder="1" applyAlignment="1" applyProtection="1">
      <alignment horizontal="left" vertical="center" wrapText="1" shrinkToFit="1"/>
    </xf>
    <xf numFmtId="0" fontId="28" fillId="0" borderId="33" xfId="0" applyFont="1" applyFill="1" applyBorder="1" applyAlignment="1" applyProtection="1">
      <alignment horizontal="center" vertical="center" wrapText="1" shrinkToFit="1"/>
    </xf>
    <xf numFmtId="0" fontId="28" fillId="0" borderId="37" xfId="0" applyFont="1" applyFill="1" applyBorder="1" applyAlignment="1" applyProtection="1">
      <alignment horizontal="center" vertical="center" wrapText="1" shrinkToFit="1"/>
    </xf>
    <xf numFmtId="0" fontId="28" fillId="0" borderId="40" xfId="0" applyFont="1" applyFill="1" applyBorder="1" applyAlignment="1" applyProtection="1">
      <alignment horizontal="center" vertical="center" wrapText="1" shrinkToFit="1"/>
    </xf>
    <xf numFmtId="0" fontId="20" fillId="0" borderId="133" xfId="0" applyFont="1" applyFill="1" applyBorder="1" applyAlignment="1" applyProtection="1">
      <alignment horizontal="left" vertical="center" wrapText="1" shrinkToFit="1"/>
    </xf>
    <xf numFmtId="0" fontId="20" fillId="0" borderId="134" xfId="0" applyFont="1" applyFill="1" applyBorder="1" applyAlignment="1" applyProtection="1">
      <alignment horizontal="left" vertical="center" wrapText="1" shrinkToFit="1"/>
    </xf>
    <xf numFmtId="0" fontId="20" fillId="0" borderId="135" xfId="0" applyFont="1" applyFill="1" applyBorder="1" applyAlignment="1" applyProtection="1">
      <alignment horizontal="left" vertical="center" wrapText="1" shrinkToFit="1"/>
    </xf>
    <xf numFmtId="0" fontId="20" fillId="0" borderId="136" xfId="0" applyFont="1" applyFill="1" applyBorder="1" applyAlignment="1" applyProtection="1">
      <alignment horizontal="right" vertical="center" wrapText="1" shrinkToFit="1"/>
    </xf>
    <xf numFmtId="0" fontId="20" fillId="0" borderId="134" xfId="0" applyFont="1" applyFill="1" applyBorder="1" applyAlignment="1" applyProtection="1">
      <alignment horizontal="right" vertical="center" wrapText="1" shrinkToFit="1"/>
    </xf>
    <xf numFmtId="0" fontId="20" fillId="0" borderId="135" xfId="0" applyFont="1" applyFill="1" applyBorder="1" applyAlignment="1" applyProtection="1">
      <alignment horizontal="right" vertical="center" wrapText="1" shrinkToFit="1"/>
    </xf>
    <xf numFmtId="0" fontId="26" fillId="0" borderId="39" xfId="0" applyFont="1" applyBorder="1" applyAlignment="1" applyProtection="1">
      <alignment horizontal="center" wrapText="1"/>
    </xf>
    <xf numFmtId="0" fontId="25" fillId="31" borderId="91" xfId="0" applyFont="1" applyFill="1" applyBorder="1" applyAlignment="1" applyProtection="1">
      <alignment horizontal="right" vertical="center" wrapText="1"/>
    </xf>
    <xf numFmtId="0" fontId="25" fillId="31" borderId="64" xfId="0" applyFont="1" applyFill="1" applyBorder="1" applyAlignment="1" applyProtection="1">
      <alignment horizontal="right" vertical="center" wrapText="1"/>
    </xf>
    <xf numFmtId="166" fontId="25" fillId="31" borderId="21" xfId="0" applyNumberFormat="1" applyFont="1" applyFill="1" applyBorder="1" applyAlignment="1" applyProtection="1">
      <alignment horizontal="left" vertical="center" wrapText="1"/>
    </xf>
    <xf numFmtId="166" fontId="25" fillId="31" borderId="93" xfId="0" applyNumberFormat="1" applyFont="1" applyFill="1" applyBorder="1" applyAlignment="1" applyProtection="1">
      <alignment horizontal="left" vertical="center" wrapText="1"/>
    </xf>
    <xf numFmtId="0" fontId="20" fillId="0" borderId="91" xfId="0" applyFont="1" applyFill="1" applyBorder="1" applyAlignment="1" applyProtection="1">
      <alignment horizontal="center" vertical="center" wrapText="1" shrinkToFit="1"/>
    </xf>
    <xf numFmtId="0" fontId="20" fillId="0" borderId="150" xfId="0" applyFont="1" applyFill="1" applyBorder="1" applyAlignment="1" applyProtection="1">
      <alignment horizontal="center" vertical="center" wrapText="1" shrinkToFit="1"/>
    </xf>
    <xf numFmtId="0" fontId="20" fillId="0" borderId="64" xfId="0" applyFont="1" applyFill="1" applyBorder="1" applyAlignment="1" applyProtection="1">
      <alignment horizontal="center" vertical="center" wrapText="1" shrinkToFit="1"/>
    </xf>
    <xf numFmtId="0" fontId="21" fillId="0" borderId="17" xfId="0" applyNumberFormat="1" applyFont="1" applyBorder="1" applyAlignment="1" applyProtection="1">
      <alignment horizontal="right" vertical="center" wrapText="1"/>
    </xf>
    <xf numFmtId="0" fontId="23" fillId="31" borderId="16" xfId="0" applyFont="1" applyFill="1" applyBorder="1" applyAlignment="1" applyProtection="1">
      <alignment horizontal="center" vertical="center" wrapText="1"/>
    </xf>
    <xf numFmtId="0" fontId="23" fillId="31" borderId="22" xfId="0" applyFont="1" applyFill="1" applyBorder="1" applyAlignment="1" applyProtection="1">
      <alignment horizontal="center" vertical="center" wrapText="1"/>
    </xf>
    <xf numFmtId="164" fontId="20" fillId="29" borderId="60" xfId="0" applyNumberFormat="1" applyFont="1" applyFill="1" applyBorder="1" applyAlignment="1" applyProtection="1">
      <alignment horizontal="left" vertical="center" wrapText="1"/>
      <protection locked="0"/>
    </xf>
    <xf numFmtId="164" fontId="20" fillId="29" borderId="81" xfId="0" applyNumberFormat="1" applyFont="1" applyFill="1" applyBorder="1" applyAlignment="1" applyProtection="1">
      <alignment horizontal="left" vertical="center" wrapText="1"/>
      <protection locked="0"/>
    </xf>
    <xf numFmtId="164" fontId="20" fillId="29" borderId="29" xfId="0" applyNumberFormat="1" applyFont="1" applyFill="1" applyBorder="1" applyAlignment="1" applyProtection="1">
      <alignment horizontal="left" vertical="center" wrapText="1"/>
      <protection locked="0"/>
    </xf>
    <xf numFmtId="164" fontId="20" fillId="29" borderId="82" xfId="0" applyNumberFormat="1" applyFont="1" applyFill="1" applyBorder="1" applyAlignment="1" applyProtection="1">
      <alignment horizontal="left" vertical="center" wrapText="1"/>
      <protection locked="0"/>
    </xf>
    <xf numFmtId="0" fontId="30" fillId="26" borderId="52" xfId="0" applyFont="1" applyFill="1" applyBorder="1" applyAlignment="1" applyProtection="1">
      <alignment horizontal="center" vertical="center" wrapText="1" shrinkToFit="1"/>
    </xf>
    <xf numFmtId="0" fontId="30" fillId="26" borderId="17" xfId="0" applyFont="1" applyFill="1" applyBorder="1" applyAlignment="1" applyProtection="1">
      <alignment horizontal="center" vertical="center" wrapText="1" shrinkToFit="1"/>
    </xf>
    <xf numFmtId="0" fontId="30" fillId="26" borderId="16" xfId="0" applyFont="1" applyFill="1" applyBorder="1" applyAlignment="1" applyProtection="1">
      <alignment horizontal="center" vertical="center" wrapText="1" shrinkToFit="1"/>
    </xf>
    <xf numFmtId="0" fontId="30" fillId="26" borderId="22" xfId="0" applyFont="1" applyFill="1" applyBorder="1" applyAlignment="1" applyProtection="1">
      <alignment horizontal="center" vertical="center" wrapText="1" shrinkToFit="1"/>
    </xf>
    <xf numFmtId="0" fontId="28" fillId="0" borderId="74" xfId="0" applyFont="1" applyFill="1" applyBorder="1" applyAlignment="1" applyProtection="1">
      <alignment horizontal="center" vertical="center" wrapText="1" shrinkToFit="1"/>
    </xf>
    <xf numFmtId="0" fontId="28" fillId="0" borderId="48" xfId="0" applyFont="1" applyFill="1" applyBorder="1" applyAlignment="1" applyProtection="1">
      <alignment horizontal="center" vertical="center" wrapText="1" shrinkToFit="1"/>
    </xf>
    <xf numFmtId="0" fontId="20" fillId="0" borderId="30" xfId="0" applyFont="1" applyFill="1" applyBorder="1" applyAlignment="1" applyProtection="1">
      <alignment horizontal="left" vertical="center" wrapText="1"/>
    </xf>
    <xf numFmtId="0" fontId="20" fillId="0" borderId="62" xfId="0" applyFont="1" applyFill="1" applyBorder="1" applyAlignment="1" applyProtection="1">
      <alignment horizontal="left" vertical="center" wrapText="1"/>
    </xf>
    <xf numFmtId="0" fontId="20" fillId="0" borderId="31" xfId="0" applyFont="1" applyFill="1" applyBorder="1" applyAlignment="1" applyProtection="1">
      <alignment horizontal="left" vertical="center" wrapText="1"/>
    </xf>
    <xf numFmtId="0" fontId="20" fillId="0" borderId="34" xfId="0" applyFont="1" applyFill="1" applyBorder="1" applyAlignment="1" applyProtection="1">
      <alignment horizontal="left" vertical="center" wrapText="1" shrinkToFit="1"/>
    </xf>
    <xf numFmtId="0" fontId="20" fillId="0" borderId="61" xfId="0" applyFont="1" applyFill="1" applyBorder="1" applyAlignment="1" applyProtection="1">
      <alignment horizontal="left" vertical="center" wrapText="1" shrinkToFit="1"/>
    </xf>
    <xf numFmtId="0" fontId="20" fillId="0" borderId="35" xfId="0" applyFont="1" applyFill="1" applyBorder="1" applyAlignment="1" applyProtection="1">
      <alignment horizontal="left" vertical="center" wrapText="1" shrinkToFit="1"/>
    </xf>
    <xf numFmtId="0" fontId="23" fillId="0" borderId="17" xfId="0" applyFont="1" applyBorder="1" applyAlignment="1" applyProtection="1">
      <alignment horizontal="right" vertical="center" wrapText="1"/>
    </xf>
    <xf numFmtId="0" fontId="25" fillId="24" borderId="11" xfId="0" applyFont="1" applyFill="1" applyBorder="1" applyAlignment="1" applyProtection="1">
      <alignment horizontal="center" vertical="center" wrapText="1" shrinkToFit="1"/>
    </xf>
    <xf numFmtId="0" fontId="25" fillId="24" borderId="12" xfId="0" applyFont="1" applyFill="1" applyBorder="1" applyAlignment="1" applyProtection="1">
      <alignment horizontal="center" vertical="center" wrapText="1" shrinkToFit="1"/>
    </xf>
    <xf numFmtId="0" fontId="25" fillId="24" borderId="13" xfId="0" applyFont="1" applyFill="1" applyBorder="1" applyAlignment="1" applyProtection="1">
      <alignment horizontal="center" vertical="center" wrapText="1" shrinkToFit="1"/>
    </xf>
    <xf numFmtId="0" fontId="20" fillId="0" borderId="73" xfId="0" applyFont="1" applyFill="1" applyBorder="1" applyAlignment="1" applyProtection="1">
      <alignment horizontal="right" vertical="center" wrapText="1" shrinkToFit="1"/>
    </xf>
    <xf numFmtId="0" fontId="20" fillId="0" borderId="77" xfId="0" applyFont="1" applyFill="1" applyBorder="1" applyAlignment="1" applyProtection="1">
      <alignment horizontal="right" vertical="center" wrapText="1" shrinkToFit="1"/>
    </xf>
    <xf numFmtId="0" fontId="20" fillId="27" borderId="11" xfId="0" applyFont="1" applyFill="1" applyBorder="1" applyAlignment="1" applyProtection="1">
      <alignment horizontal="right" vertical="center" wrapText="1" shrinkToFit="1"/>
    </xf>
    <xf numFmtId="0" fontId="20" fillId="27" borderId="13" xfId="0" applyFont="1" applyFill="1" applyBorder="1" applyAlignment="1" applyProtection="1">
      <alignment horizontal="right" vertical="center" wrapText="1" shrinkToFit="1"/>
    </xf>
    <xf numFmtId="0" fontId="20" fillId="0" borderId="0" xfId="0" applyFont="1" applyFill="1" applyBorder="1" applyAlignment="1" applyProtection="1">
      <alignment horizontal="center" vertical="center" wrapText="1"/>
    </xf>
    <xf numFmtId="0" fontId="27" fillId="30" borderId="120" xfId="0" applyFont="1" applyFill="1" applyBorder="1" applyAlignment="1" applyProtection="1">
      <alignment horizontal="center" vertical="center" wrapText="1"/>
    </xf>
    <xf numFmtId="0" fontId="27" fillId="30" borderId="12" xfId="0" applyFont="1" applyFill="1" applyBorder="1" applyAlignment="1" applyProtection="1">
      <alignment horizontal="center" vertical="center" wrapText="1"/>
    </xf>
    <xf numFmtId="0" fontId="27" fillId="30" borderId="139" xfId="0" applyFont="1" applyFill="1" applyBorder="1" applyAlignment="1" applyProtection="1">
      <alignment horizontal="center" vertical="center" wrapText="1"/>
    </xf>
    <xf numFmtId="0" fontId="25" fillId="0" borderId="66" xfId="0" applyFont="1" applyFill="1" applyBorder="1" applyAlignment="1" applyProtection="1">
      <alignment horizontal="center" vertical="center" wrapText="1"/>
    </xf>
    <xf numFmtId="0" fontId="25" fillId="0" borderId="46" xfId="0" applyFont="1" applyFill="1" applyBorder="1" applyAlignment="1" applyProtection="1">
      <alignment horizontal="center" vertical="center" wrapText="1"/>
    </xf>
    <xf numFmtId="0" fontId="25" fillId="0" borderId="47" xfId="0" applyFont="1" applyFill="1" applyBorder="1" applyAlignment="1" applyProtection="1">
      <alignment horizontal="center" vertical="center" wrapText="1"/>
    </xf>
    <xf numFmtId="0" fontId="20" fillId="0" borderId="65" xfId="0" applyFont="1" applyFill="1" applyBorder="1" applyAlignment="1" applyProtection="1">
      <alignment horizontal="right" vertical="center" wrapText="1" shrinkToFit="1"/>
    </xf>
    <xf numFmtId="0" fontId="20" fillId="0" borderId="76" xfId="0" applyFont="1" applyFill="1" applyBorder="1" applyAlignment="1" applyProtection="1">
      <alignment horizontal="right" vertical="center" wrapText="1" shrinkToFit="1"/>
    </xf>
    <xf numFmtId="0" fontId="20" fillId="0" borderId="20" xfId="0" applyFont="1" applyFill="1" applyBorder="1" applyAlignment="1" applyProtection="1">
      <alignment horizontal="right" vertical="center" wrapText="1" shrinkToFit="1"/>
    </xf>
    <xf numFmtId="0" fontId="20" fillId="0" borderId="75" xfId="0" applyFont="1" applyFill="1" applyBorder="1" applyAlignment="1" applyProtection="1">
      <alignment horizontal="left" vertical="center" wrapText="1" shrinkToFit="1"/>
    </xf>
    <xf numFmtId="0" fontId="20" fillId="0" borderId="76" xfId="0" applyFont="1" applyFill="1" applyBorder="1" applyAlignment="1" applyProtection="1">
      <alignment horizontal="left" vertical="center" wrapText="1" shrinkToFit="1"/>
    </xf>
    <xf numFmtId="0" fontId="20" fillId="0" borderId="20" xfId="0" applyFont="1" applyFill="1" applyBorder="1" applyAlignment="1" applyProtection="1">
      <alignment horizontal="left" vertical="center" wrapText="1" shrinkToFit="1"/>
    </xf>
    <xf numFmtId="169" fontId="20" fillId="0" borderId="73" xfId="0" applyNumberFormat="1" applyFont="1" applyFill="1" applyBorder="1" applyAlignment="1" applyProtection="1">
      <alignment horizontal="center" vertical="center" wrapText="1"/>
    </xf>
    <xf numFmtId="169" fontId="20" fillId="0" borderId="55" xfId="0" applyNumberFormat="1" applyFont="1" applyFill="1" applyBorder="1" applyAlignment="1" applyProtection="1">
      <alignment horizontal="center" vertical="center" wrapText="1"/>
    </xf>
    <xf numFmtId="0" fontId="24" fillId="29" borderId="95" xfId="0" applyFont="1" applyFill="1" applyBorder="1" applyAlignment="1" applyProtection="1">
      <alignment horizontal="center" vertical="center" wrapText="1"/>
      <protection locked="0"/>
    </xf>
    <xf numFmtId="0" fontId="24" fillId="29" borderId="96" xfId="0" applyFont="1" applyFill="1" applyBorder="1" applyAlignment="1" applyProtection="1">
      <alignment horizontal="center" vertical="center" wrapText="1"/>
      <protection locked="0"/>
    </xf>
    <xf numFmtId="0" fontId="24" fillId="29" borderId="17" xfId="0" applyFont="1" applyFill="1" applyBorder="1" applyAlignment="1" applyProtection="1">
      <alignment horizontal="center" vertical="center" wrapText="1"/>
      <protection locked="0"/>
    </xf>
    <xf numFmtId="0" fontId="24" fillId="29" borderId="99" xfId="0" applyFont="1" applyFill="1" applyBorder="1" applyAlignment="1" applyProtection="1">
      <alignment horizontal="center" vertical="center" wrapText="1"/>
      <protection locked="0"/>
    </xf>
    <xf numFmtId="169" fontId="20" fillId="0" borderId="59" xfId="0" applyNumberFormat="1" applyFont="1" applyFill="1" applyBorder="1" applyAlignment="1" applyProtection="1">
      <alignment horizontal="center" vertical="center" wrapText="1"/>
    </xf>
    <xf numFmtId="169" fontId="20" fillId="0" borderId="32" xfId="0" applyNumberFormat="1" applyFont="1" applyFill="1" applyBorder="1" applyAlignment="1" applyProtection="1">
      <alignment horizontal="center" vertical="center" wrapText="1"/>
    </xf>
    <xf numFmtId="0" fontId="20" fillId="0" borderId="57" xfId="0" applyFont="1" applyFill="1" applyBorder="1" applyAlignment="1" applyProtection="1">
      <alignment horizontal="right" vertical="center" wrapText="1" shrinkToFit="1"/>
    </xf>
    <xf numFmtId="0" fontId="20" fillId="0" borderId="67" xfId="0" applyFont="1" applyFill="1" applyBorder="1" applyAlignment="1" applyProtection="1">
      <alignment horizontal="right" vertical="center" wrapText="1" shrinkToFit="1"/>
    </xf>
    <xf numFmtId="0" fontId="20" fillId="0" borderId="71" xfId="0" applyFont="1" applyFill="1" applyBorder="1" applyAlignment="1" applyProtection="1">
      <alignment horizontal="left" vertical="center" wrapText="1" shrinkToFit="1"/>
    </xf>
    <xf numFmtId="0" fontId="20" fillId="0" borderId="72" xfId="0" applyFont="1" applyFill="1" applyBorder="1" applyAlignment="1" applyProtection="1">
      <alignment horizontal="left" vertical="center" wrapText="1" shrinkToFit="1"/>
    </xf>
    <xf numFmtId="0" fontId="20" fillId="0" borderId="67" xfId="0" applyFont="1" applyFill="1" applyBorder="1" applyAlignment="1" applyProtection="1">
      <alignment horizontal="left" vertical="center" wrapText="1" shrinkToFit="1"/>
    </xf>
    <xf numFmtId="0" fontId="24" fillId="29" borderId="11" xfId="0" applyFont="1" applyFill="1" applyBorder="1" applyAlignment="1" applyProtection="1">
      <alignment horizontal="center" vertical="center" wrapText="1"/>
      <protection locked="0"/>
    </xf>
    <xf numFmtId="0" fontId="24" fillId="29" borderId="13" xfId="0" applyFont="1" applyFill="1" applyBorder="1" applyAlignment="1" applyProtection="1">
      <alignment horizontal="center" vertical="center" wrapText="1"/>
      <protection locked="0"/>
    </xf>
    <xf numFmtId="174" fontId="24" fillId="0" borderId="95" xfId="0" applyNumberFormat="1" applyFont="1" applyFill="1" applyBorder="1" applyAlignment="1" applyProtection="1">
      <alignment horizontal="center" vertical="center" wrapText="1" shrinkToFit="1"/>
    </xf>
    <xf numFmtId="174" fontId="24" fillId="0" borderId="97" xfId="0" applyNumberFormat="1" applyFont="1" applyFill="1" applyBorder="1" applyAlignment="1" applyProtection="1">
      <alignment horizontal="center" vertical="center" wrapText="1" shrinkToFit="1"/>
    </xf>
    <xf numFmtId="1" fontId="24" fillId="29" borderId="11" xfId="0" applyNumberFormat="1" applyFont="1" applyFill="1" applyBorder="1" applyAlignment="1" applyProtection="1">
      <alignment horizontal="center" vertical="center" wrapText="1"/>
      <protection locked="0"/>
    </xf>
    <xf numFmtId="1" fontId="24" fillId="29" borderId="1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79" xfId="0" applyFont="1" applyFill="1" applyBorder="1" applyAlignment="1" applyProtection="1">
      <alignment horizontal="left" vertical="center" wrapText="1" shrinkToFit="1"/>
    </xf>
    <xf numFmtId="0" fontId="20" fillId="0" borderId="77" xfId="0" applyFont="1" applyFill="1" applyBorder="1" applyAlignment="1" applyProtection="1">
      <alignment horizontal="left" vertical="center" wrapText="1" shrinkToFit="1"/>
    </xf>
    <xf numFmtId="0" fontId="20" fillId="0" borderId="59" xfId="0" applyFont="1" applyFill="1" applyBorder="1" applyAlignment="1" applyProtection="1">
      <alignment horizontal="left" vertical="center" wrapText="1" shrinkToFit="1"/>
    </xf>
    <xf numFmtId="169" fontId="20" fillId="0" borderId="46" xfId="0" applyNumberFormat="1" applyFont="1" applyFill="1" applyBorder="1" applyAlignment="1" applyProtection="1">
      <alignment horizontal="center" vertical="center" wrapText="1"/>
    </xf>
    <xf numFmtId="0" fontId="20" fillId="0" borderId="72" xfId="0" applyFont="1" applyFill="1" applyBorder="1" applyAlignment="1" applyProtection="1">
      <alignment horizontal="right" vertical="center" wrapText="1" shrinkToFit="1"/>
    </xf>
    <xf numFmtId="0" fontId="20" fillId="0" borderId="26" xfId="0" applyFont="1" applyFill="1" applyBorder="1" applyAlignment="1" applyProtection="1">
      <alignment horizontal="left" vertical="center" wrapText="1" shrinkToFit="1"/>
    </xf>
    <xf numFmtId="0" fontId="20" fillId="0" borderId="19" xfId="0" applyFont="1" applyFill="1" applyBorder="1" applyAlignment="1" applyProtection="1">
      <alignment horizontal="left" vertical="center" wrapText="1" shrinkToFit="1"/>
    </xf>
    <xf numFmtId="0" fontId="20" fillId="0" borderId="132" xfId="0" applyFont="1" applyFill="1" applyBorder="1" applyAlignment="1" applyProtection="1">
      <alignment horizontal="center" vertical="center" wrapText="1" shrinkToFit="1"/>
    </xf>
    <xf numFmtId="0" fontId="20" fillId="0" borderId="131" xfId="0" applyFont="1" applyFill="1" applyBorder="1" applyAlignment="1" applyProtection="1">
      <alignment horizontal="center" vertical="center" wrapText="1" shrinkToFit="1"/>
    </xf>
    <xf numFmtId="0" fontId="20" fillId="0" borderId="63" xfId="0" applyFont="1" applyFill="1" applyBorder="1" applyAlignment="1" applyProtection="1">
      <alignment horizontal="center" vertical="center" wrapText="1" shrinkToFit="1"/>
    </xf>
    <xf numFmtId="0" fontId="25" fillId="30" borderId="89" xfId="0" applyFont="1" applyFill="1" applyBorder="1" applyAlignment="1" applyProtection="1">
      <alignment horizontal="right" vertical="center" wrapText="1"/>
    </xf>
    <xf numFmtId="0" fontId="25" fillId="30" borderId="90" xfId="0" applyFont="1" applyFill="1" applyBorder="1" applyAlignment="1" applyProtection="1">
      <alignment horizontal="right" vertical="center" wrapText="1"/>
    </xf>
    <xf numFmtId="0" fontId="20" fillId="0" borderId="148" xfId="0" applyFont="1" applyFill="1" applyBorder="1" applyAlignment="1" applyProtection="1">
      <alignment horizontal="center" vertical="center" wrapText="1" shrinkToFit="1"/>
    </xf>
    <xf numFmtId="0" fontId="20" fillId="0" borderId="149" xfId="0" applyFont="1" applyFill="1" applyBorder="1" applyAlignment="1" applyProtection="1">
      <alignment horizontal="center" vertical="center" wrapText="1" shrinkToFit="1"/>
    </xf>
    <xf numFmtId="0" fontId="20" fillId="0" borderId="61" xfId="0" applyFont="1" applyFill="1" applyBorder="1" applyAlignment="1" applyProtection="1">
      <alignment horizontal="center" vertical="center" wrapText="1" shrinkToFit="1"/>
    </xf>
    <xf numFmtId="0" fontId="22" fillId="0" borderId="142" xfId="0" applyNumberFormat="1" applyFont="1" applyBorder="1" applyAlignment="1" applyProtection="1">
      <alignment horizontal="right" vertical="center" wrapText="1"/>
    </xf>
    <xf numFmtId="0" fontId="22" fillId="0" borderId="102" xfId="0" applyNumberFormat="1" applyFont="1" applyBorder="1" applyAlignment="1" applyProtection="1">
      <alignment horizontal="right" vertical="center" wrapText="1"/>
    </xf>
    <xf numFmtId="0" fontId="22" fillId="0" borderId="144" xfId="0" applyNumberFormat="1" applyFont="1" applyBorder="1" applyAlignment="1" applyProtection="1">
      <alignment horizontal="right" vertical="center" wrapText="1"/>
    </xf>
    <xf numFmtId="0" fontId="22" fillId="0" borderId="69" xfId="0" applyNumberFormat="1" applyFont="1" applyBorder="1" applyAlignment="1" applyProtection="1">
      <alignment horizontal="right" vertical="center" wrapText="1"/>
    </xf>
    <xf numFmtId="169" fontId="24" fillId="0" borderId="122" xfId="0" applyNumberFormat="1" applyFont="1" applyFill="1" applyBorder="1" applyAlignment="1" applyProtection="1">
      <alignment horizontal="center" vertical="center" wrapText="1"/>
    </xf>
    <xf numFmtId="169" fontId="24" fillId="0" borderId="123" xfId="0" applyNumberFormat="1" applyFont="1" applyFill="1" applyBorder="1" applyAlignment="1" applyProtection="1">
      <alignment horizontal="center" vertical="center" wrapText="1"/>
    </xf>
    <xf numFmtId="169" fontId="24" fillId="0" borderId="124" xfId="0" applyNumberFormat="1" applyFont="1" applyFill="1" applyBorder="1" applyAlignment="1" applyProtection="1">
      <alignment horizontal="center" vertical="center" wrapText="1"/>
    </xf>
    <xf numFmtId="166" fontId="25" fillId="30" borderId="68" xfId="0" applyNumberFormat="1" applyFont="1" applyFill="1" applyBorder="1" applyAlignment="1" applyProtection="1">
      <alignment horizontal="left" vertical="center" wrapText="1" shrinkToFit="1"/>
    </xf>
    <xf numFmtId="166" fontId="25" fillId="30" borderId="85" xfId="0" applyNumberFormat="1" applyFont="1" applyFill="1" applyBorder="1" applyAlignment="1" applyProtection="1">
      <alignment horizontal="left" vertical="center" wrapText="1" shrinkToFit="1"/>
    </xf>
    <xf numFmtId="164" fontId="20" fillId="29" borderId="83" xfId="0" applyNumberFormat="1" applyFont="1" applyFill="1" applyBorder="1" applyAlignment="1" applyProtection="1">
      <alignment horizontal="left" vertical="center" wrapText="1"/>
      <protection locked="0"/>
    </xf>
    <xf numFmtId="164" fontId="20" fillId="29" borderId="78" xfId="0" applyNumberFormat="1" applyFont="1" applyFill="1" applyBorder="1" applyAlignment="1" applyProtection="1">
      <alignment horizontal="left" vertical="center" wrapText="1"/>
      <protection locked="0"/>
    </xf>
    <xf numFmtId="0" fontId="23" fillId="30" borderId="16" xfId="0" applyFont="1" applyFill="1" applyBorder="1" applyAlignment="1" applyProtection="1">
      <alignment horizontal="center" vertical="center" wrapText="1"/>
    </xf>
    <xf numFmtId="0" fontId="23" fillId="30" borderId="22" xfId="0" applyFont="1" applyFill="1" applyBorder="1" applyAlignment="1" applyProtection="1">
      <alignment horizontal="center" vertical="center" wrapText="1"/>
    </xf>
    <xf numFmtId="0" fontId="27" fillId="31" borderId="52" xfId="0" applyFont="1" applyFill="1" applyBorder="1" applyAlignment="1" applyProtection="1">
      <alignment horizontal="center" vertical="center" wrapText="1" shrinkToFit="1"/>
    </xf>
    <xf numFmtId="0" fontId="27" fillId="31" borderId="16" xfId="0" applyFont="1" applyFill="1" applyBorder="1" applyAlignment="1" applyProtection="1">
      <alignment horizontal="center" vertical="center" wrapText="1" shrinkToFit="1"/>
    </xf>
    <xf numFmtId="0" fontId="27" fillId="31" borderId="22" xfId="0" applyFont="1" applyFill="1" applyBorder="1" applyAlignment="1" applyProtection="1">
      <alignment horizontal="center" vertical="center" wrapText="1" shrinkToFit="1"/>
    </xf>
    <xf numFmtId="0" fontId="22" fillId="0" borderId="146" xfId="0" applyFont="1" applyFill="1" applyBorder="1" applyAlignment="1" applyProtection="1">
      <alignment horizontal="center" vertical="center" wrapText="1" shrinkToFit="1"/>
    </xf>
    <xf numFmtId="0" fontId="22" fillId="0" borderId="96" xfId="0" applyFont="1" applyFill="1" applyBorder="1" applyAlignment="1" applyProtection="1">
      <alignment horizontal="center" vertical="center" wrapText="1" shrinkToFit="1"/>
    </xf>
    <xf numFmtId="0" fontId="22" fillId="0" borderId="147" xfId="0" applyFont="1" applyFill="1" applyBorder="1" applyAlignment="1" applyProtection="1">
      <alignment horizontal="center" vertical="center" wrapText="1" shrinkToFit="1"/>
    </xf>
    <xf numFmtId="0" fontId="25" fillId="0" borderId="58" xfId="0" applyFont="1" applyFill="1" applyBorder="1" applyAlignment="1" applyProtection="1">
      <alignment horizontal="center" vertical="center" wrapText="1"/>
    </xf>
    <xf numFmtId="0" fontId="25" fillId="0" borderId="80" xfId="0" applyFont="1" applyFill="1" applyBorder="1" applyAlignment="1" applyProtection="1">
      <alignment horizontal="center" vertical="center" wrapText="1"/>
    </xf>
    <xf numFmtId="0" fontId="20" fillId="0" borderId="132" xfId="0" applyFont="1" applyFill="1" applyBorder="1" applyAlignment="1" applyProtection="1">
      <alignment horizontal="left" vertical="center" wrapText="1" shrinkToFit="1"/>
    </xf>
    <xf numFmtId="0" fontId="20" fillId="0" borderId="131" xfId="0" applyFont="1" applyFill="1" applyBorder="1" applyAlignment="1" applyProtection="1">
      <alignment horizontal="left" vertical="center" wrapText="1" shrinkToFit="1"/>
    </xf>
    <xf numFmtId="0" fontId="32" fillId="0" borderId="156" xfId="42" applyFont="1" applyFill="1" applyBorder="1" applyAlignment="1" applyProtection="1">
      <alignment horizontal="center" vertical="center" wrapText="1"/>
      <protection locked="0"/>
    </xf>
    <xf numFmtId="0" fontId="32" fillId="0" borderId="0" xfId="42" applyFont="1" applyFill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right" vertical="center" wrapText="1"/>
    </xf>
    <xf numFmtId="0" fontId="25" fillId="0" borderId="172" xfId="0" applyFont="1" applyFill="1" applyBorder="1" applyAlignment="1" applyProtection="1">
      <alignment horizontal="center" vertical="center" wrapText="1"/>
    </xf>
    <xf numFmtId="0" fontId="25" fillId="0" borderId="32" xfId="0" applyFont="1" applyFill="1" applyBorder="1" applyAlignment="1" applyProtection="1">
      <alignment horizontal="center" vertical="center" wrapText="1"/>
    </xf>
    <xf numFmtId="0" fontId="25" fillId="0" borderId="173" xfId="0" applyFont="1" applyFill="1" applyBorder="1" applyAlignment="1" applyProtection="1">
      <alignment horizontal="center" vertical="center" wrapText="1"/>
    </xf>
    <xf numFmtId="0" fontId="25" fillId="0" borderId="174" xfId="0" applyFont="1" applyFill="1" applyBorder="1" applyAlignment="1" applyProtection="1">
      <alignment horizontal="center" vertical="center" wrapText="1"/>
    </xf>
    <xf numFmtId="0" fontId="23" fillId="0" borderId="175" xfId="0" applyFont="1" applyFill="1" applyBorder="1" applyAlignment="1" applyProtection="1">
      <alignment horizontal="right" vertical="center" wrapText="1"/>
    </xf>
    <xf numFmtId="0" fontId="22" fillId="0" borderId="171" xfId="0" applyNumberFormat="1" applyFont="1" applyBorder="1" applyAlignment="1" applyProtection="1">
      <alignment horizontal="right" vertical="center" wrapText="1"/>
    </xf>
    <xf numFmtId="0" fontId="22" fillId="0" borderId="20" xfId="0" applyNumberFormat="1" applyFont="1" applyBorder="1" applyAlignment="1" applyProtection="1">
      <alignment horizontal="right" vertical="center" wrapText="1"/>
    </xf>
    <xf numFmtId="0" fontId="28" fillId="32" borderId="137" xfId="0" applyFont="1" applyFill="1" applyBorder="1" applyAlignment="1" applyProtection="1">
      <alignment horizontal="righ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FFFFD2"/>
      <color rgb="FFFFFF99"/>
      <color rgb="FFFFFFAA"/>
      <color rgb="FFFFFFBE"/>
      <color rgb="FFFF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39756</xdr:colOff>
      <xdr:row>0</xdr:row>
      <xdr:rowOff>53009</xdr:rowOff>
    </xdr:from>
    <xdr:to>
      <xdr:col>4</xdr:col>
      <xdr:colOff>932010</xdr:colOff>
      <xdr:row>0</xdr:row>
      <xdr:rowOff>256508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" y="53009"/>
          <a:ext cx="2801022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3316904" y="1226058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12798744" y="1431798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62753</xdr:colOff>
      <xdr:row>0</xdr:row>
      <xdr:rowOff>62754</xdr:rowOff>
    </xdr:from>
    <xdr:to>
      <xdr:col>2</xdr:col>
      <xdr:colOff>553447</xdr:colOff>
      <xdr:row>0</xdr:row>
      <xdr:rowOff>266253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001883D-56F6-48B9-AC69-6CE08A08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789245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591671</xdr:colOff>
      <xdr:row>3</xdr:row>
      <xdr:rowOff>177950</xdr:rowOff>
    </xdr:from>
    <xdr:ext cx="5433060" cy="609719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8E17A519-42B4-42E4-B584-AA43162684C5}"/>
            </a:ext>
          </a:extLst>
        </xdr:cNvPr>
        <xdr:cNvSpPr txBox="1"/>
      </xdr:nvSpPr>
      <xdr:spPr>
        <a:xfrm>
          <a:off x="10871051" y="886610"/>
          <a:ext cx="5433060" cy="609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00" b="1" u="sng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Signal System Size and Critical Intersections Guidelines</a:t>
          </a:r>
          <a:endParaRPr lang="en-US" sz="1000" b="1" u="sng" baseline="0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US" sz="100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Small System: 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2-5 signals, 2 critical 	</a:t>
          </a:r>
          <a:r>
            <a:rPr lang="en-US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Large system: </a:t>
          </a:r>
          <a:r>
            <a:rPr lang="en-US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11-16 signals, 4 critical</a:t>
          </a:r>
        </a:p>
        <a:p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Medium System: 6-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10 signals, 3 critical	</a:t>
          </a:r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Extra Large system: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17+ signals, 5-6 critical</a:t>
          </a:r>
          <a:endParaRPr lang="en-US" sz="10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 editAs="oneCell">
    <xdr:from>
      <xdr:col>0</xdr:col>
      <xdr:colOff>62753</xdr:colOff>
      <xdr:row>0</xdr:row>
      <xdr:rowOff>62754</xdr:rowOff>
    </xdr:from>
    <xdr:to>
      <xdr:col>2</xdr:col>
      <xdr:colOff>558378</xdr:colOff>
      <xdr:row>0</xdr:row>
      <xdr:rowOff>266253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5B8E310-FCBE-423B-8AD0-1C5F5A8C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789245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51C590D2-12FE-494B-BD51-15678D3E66EC}"/>
            </a:ext>
          </a:extLst>
        </xdr:cNvPr>
        <xdr:cNvCxnSpPr/>
      </xdr:nvCxnSpPr>
      <xdr:spPr>
        <a:xfrm flipH="1">
          <a:off x="12974004" y="1617726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44A1F287-8D90-4E9A-B253-899C3A03B09A}"/>
            </a:ext>
          </a:extLst>
        </xdr:cNvPr>
        <xdr:cNvCxnSpPr/>
      </xdr:nvCxnSpPr>
      <xdr:spPr>
        <a:xfrm flipH="1">
          <a:off x="12974004" y="1617726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9528</xdr:colOff>
      <xdr:row>58</xdr:row>
      <xdr:rowOff>115252</xdr:rowOff>
    </xdr:from>
    <xdr:to>
      <xdr:col>13</xdr:col>
      <xdr:colOff>546847</xdr:colOff>
      <xdr:row>58</xdr:row>
      <xdr:rowOff>115252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FF3B9858-3C89-4E71-9208-134EB4D2898D}"/>
            </a:ext>
          </a:extLst>
        </xdr:cNvPr>
        <xdr:cNvCxnSpPr/>
      </xdr:nvCxnSpPr>
      <xdr:spPr>
        <a:xfrm flipH="1">
          <a:off x="12978768" y="20277772"/>
          <a:ext cx="537319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9529</xdr:colOff>
      <xdr:row>58</xdr:row>
      <xdr:rowOff>115252</xdr:rowOff>
    </xdr:from>
    <xdr:to>
      <xdr:col>14</xdr:col>
      <xdr:colOff>26894</xdr:colOff>
      <xdr:row>58</xdr:row>
      <xdr:rowOff>115252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B48CD0B2-0A02-4ADC-B8AD-952218E1710C}"/>
            </a:ext>
          </a:extLst>
        </xdr:cNvPr>
        <xdr:cNvCxnSpPr/>
      </xdr:nvCxnSpPr>
      <xdr:spPr>
        <a:xfrm flipH="1">
          <a:off x="12978769" y="20277772"/>
          <a:ext cx="96224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B03F545-BB2C-4050-BF64-516D3E7184F9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AB7F559-8225-43EA-96FA-75906747CE36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62753</xdr:colOff>
      <xdr:row>0</xdr:row>
      <xdr:rowOff>62754</xdr:rowOff>
    </xdr:from>
    <xdr:to>
      <xdr:col>2</xdr:col>
      <xdr:colOff>553447</xdr:colOff>
      <xdr:row>0</xdr:row>
      <xdr:rowOff>266253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FDFD2B-D6D2-4C43-9441-EA9A34F9E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76707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591671</xdr:colOff>
      <xdr:row>3</xdr:row>
      <xdr:rowOff>177950</xdr:rowOff>
    </xdr:from>
    <xdr:ext cx="5433060" cy="6097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42EBEF9-C392-4166-96AE-8B7286B81345}"/>
            </a:ext>
          </a:extLst>
        </xdr:cNvPr>
        <xdr:cNvSpPr txBox="1"/>
      </xdr:nvSpPr>
      <xdr:spPr>
        <a:xfrm>
          <a:off x="11288246" y="882800"/>
          <a:ext cx="5433060" cy="609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00" b="1" u="sng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Signal System Size and Critical Intersections Guidelines</a:t>
          </a:r>
          <a:endParaRPr lang="en-US" sz="1000" b="1" u="sng" baseline="0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US" sz="100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Small System: 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2-5 signals, 2 critical 	</a:t>
          </a:r>
          <a:r>
            <a:rPr lang="en-US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Large system: </a:t>
          </a:r>
          <a:r>
            <a:rPr lang="en-US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11-16 signals, 4 critical</a:t>
          </a:r>
        </a:p>
        <a:p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Medium System: 6-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10 signals, 3 critical	</a:t>
          </a:r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Extra Large system: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17+ signals, 5-6 critical</a:t>
          </a:r>
          <a:endParaRPr lang="en-US" sz="10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 editAs="oneCell">
    <xdr:from>
      <xdr:col>0</xdr:col>
      <xdr:colOff>62753</xdr:colOff>
      <xdr:row>0</xdr:row>
      <xdr:rowOff>62754</xdr:rowOff>
    </xdr:from>
    <xdr:to>
      <xdr:col>2</xdr:col>
      <xdr:colOff>558378</xdr:colOff>
      <xdr:row>0</xdr:row>
      <xdr:rowOff>266253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804DD9-A287-4538-A388-F84AF3395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81638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286D248-6FED-4AB0-8759-044D476B8895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1BC3E3D-4BB6-438E-BB23-0A7460D4EB79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9528</xdr:colOff>
      <xdr:row>58</xdr:row>
      <xdr:rowOff>115252</xdr:rowOff>
    </xdr:from>
    <xdr:to>
      <xdr:col>13</xdr:col>
      <xdr:colOff>546847</xdr:colOff>
      <xdr:row>58</xdr:row>
      <xdr:rowOff>115252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450A4D7A-8F0A-452E-8F8A-D9CA01F152D6}"/>
            </a:ext>
          </a:extLst>
        </xdr:cNvPr>
        <xdr:cNvCxnSpPr/>
      </xdr:nvCxnSpPr>
      <xdr:spPr>
        <a:xfrm flipH="1">
          <a:off x="13506453" y="20351115"/>
          <a:ext cx="537319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9529</xdr:colOff>
      <xdr:row>58</xdr:row>
      <xdr:rowOff>115252</xdr:rowOff>
    </xdr:from>
    <xdr:to>
      <xdr:col>14</xdr:col>
      <xdr:colOff>26894</xdr:colOff>
      <xdr:row>58</xdr:row>
      <xdr:rowOff>115252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F3292E3-12FA-4ED1-912A-9F6C6D83EF3E}"/>
            </a:ext>
          </a:extLst>
        </xdr:cNvPr>
        <xdr:cNvCxnSpPr/>
      </xdr:nvCxnSpPr>
      <xdr:spPr>
        <a:xfrm flipH="1">
          <a:off x="13506454" y="20351115"/>
          <a:ext cx="99844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5382526-000A-411E-A27F-643FB6DCBECA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E05110C-ACAD-46A8-A3E6-DB701959AE80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62753</xdr:colOff>
      <xdr:row>0</xdr:row>
      <xdr:rowOff>62754</xdr:rowOff>
    </xdr:from>
    <xdr:to>
      <xdr:col>2</xdr:col>
      <xdr:colOff>553447</xdr:colOff>
      <xdr:row>0</xdr:row>
      <xdr:rowOff>266253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8F42F3-2285-4A6D-A317-4F5B7E913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76707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591671</xdr:colOff>
      <xdr:row>3</xdr:row>
      <xdr:rowOff>177950</xdr:rowOff>
    </xdr:from>
    <xdr:ext cx="5433060" cy="6097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F7DC4C3-84FE-41D0-8DFC-8A14E586B13F}"/>
            </a:ext>
          </a:extLst>
        </xdr:cNvPr>
        <xdr:cNvSpPr txBox="1"/>
      </xdr:nvSpPr>
      <xdr:spPr>
        <a:xfrm>
          <a:off x="11288246" y="882800"/>
          <a:ext cx="5433060" cy="609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00" b="1" u="sng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Signal System Size and Critical Intersections Guidelines</a:t>
          </a:r>
          <a:endParaRPr lang="en-US" sz="1000" b="1" u="sng" baseline="0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US" sz="100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Small System: 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2-5 signals, 2 critical 	</a:t>
          </a:r>
          <a:r>
            <a:rPr lang="en-US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Large system: </a:t>
          </a:r>
          <a:r>
            <a:rPr lang="en-US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11-16 signals, 4 critical</a:t>
          </a:r>
        </a:p>
        <a:p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Medium System: 6-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10 signals, 3 critical	</a:t>
          </a:r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Extra Large system: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17+ signals, 5-6 critical</a:t>
          </a:r>
          <a:endParaRPr lang="en-US" sz="10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 editAs="oneCell">
    <xdr:from>
      <xdr:col>0</xdr:col>
      <xdr:colOff>62753</xdr:colOff>
      <xdr:row>0</xdr:row>
      <xdr:rowOff>62754</xdr:rowOff>
    </xdr:from>
    <xdr:to>
      <xdr:col>2</xdr:col>
      <xdr:colOff>558378</xdr:colOff>
      <xdr:row>0</xdr:row>
      <xdr:rowOff>266253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8914D1E-F90A-4B57-94C5-F77185BD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81638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FD1827E4-EFD2-4E9F-9C58-64D3DFF33794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39643140-2A0E-4949-B098-F979987BF620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9528</xdr:colOff>
      <xdr:row>58</xdr:row>
      <xdr:rowOff>115252</xdr:rowOff>
    </xdr:from>
    <xdr:to>
      <xdr:col>13</xdr:col>
      <xdr:colOff>546847</xdr:colOff>
      <xdr:row>58</xdr:row>
      <xdr:rowOff>115252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6A1A416-5B44-48B4-9298-DDB0E93C5C4B}"/>
            </a:ext>
          </a:extLst>
        </xdr:cNvPr>
        <xdr:cNvCxnSpPr/>
      </xdr:nvCxnSpPr>
      <xdr:spPr>
        <a:xfrm flipH="1">
          <a:off x="13506453" y="20351115"/>
          <a:ext cx="537319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9529</xdr:colOff>
      <xdr:row>58</xdr:row>
      <xdr:rowOff>115252</xdr:rowOff>
    </xdr:from>
    <xdr:to>
      <xdr:col>14</xdr:col>
      <xdr:colOff>26894</xdr:colOff>
      <xdr:row>58</xdr:row>
      <xdr:rowOff>115252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8F41410-843F-4B66-8771-5CD8C1FE7EB1}"/>
            </a:ext>
          </a:extLst>
        </xdr:cNvPr>
        <xdr:cNvCxnSpPr/>
      </xdr:nvCxnSpPr>
      <xdr:spPr>
        <a:xfrm flipH="1">
          <a:off x="13506454" y="20351115"/>
          <a:ext cx="99844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FA5909F-06CD-41EA-95BC-A2EE9CC64C50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40F06DF-4DFF-4B9B-8181-D6DC76D2F2B4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62753</xdr:colOff>
      <xdr:row>0</xdr:row>
      <xdr:rowOff>62754</xdr:rowOff>
    </xdr:from>
    <xdr:to>
      <xdr:col>2</xdr:col>
      <xdr:colOff>553447</xdr:colOff>
      <xdr:row>0</xdr:row>
      <xdr:rowOff>266253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EE0840-3F5E-4CBC-AC57-5720DB656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76707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591671</xdr:colOff>
      <xdr:row>3</xdr:row>
      <xdr:rowOff>177950</xdr:rowOff>
    </xdr:from>
    <xdr:ext cx="5433060" cy="6097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2B1DE13-E02A-4DB4-8B22-01B81B13F2F2}"/>
            </a:ext>
          </a:extLst>
        </xdr:cNvPr>
        <xdr:cNvSpPr txBox="1"/>
      </xdr:nvSpPr>
      <xdr:spPr>
        <a:xfrm>
          <a:off x="11288246" y="882800"/>
          <a:ext cx="5433060" cy="609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00" b="1" u="sng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Signal System Size and Critical Intersections Guidelines</a:t>
          </a:r>
          <a:endParaRPr lang="en-US" sz="1000" b="1" u="sng" baseline="0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US" sz="100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Small System: 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2-5 signals, 2 critical 	</a:t>
          </a:r>
          <a:r>
            <a:rPr lang="en-US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Large system: </a:t>
          </a:r>
          <a:r>
            <a:rPr lang="en-US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11-16 signals, 4 critical</a:t>
          </a:r>
        </a:p>
        <a:p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Medium System: 6-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10 signals, 3 critical	</a:t>
          </a:r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Extra Large system: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17+ signals, 5-6 critical</a:t>
          </a:r>
          <a:endParaRPr lang="en-US" sz="10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 editAs="oneCell">
    <xdr:from>
      <xdr:col>0</xdr:col>
      <xdr:colOff>62753</xdr:colOff>
      <xdr:row>0</xdr:row>
      <xdr:rowOff>62754</xdr:rowOff>
    </xdr:from>
    <xdr:to>
      <xdr:col>2</xdr:col>
      <xdr:colOff>558378</xdr:colOff>
      <xdr:row>0</xdr:row>
      <xdr:rowOff>266253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1BF804-437A-4D5F-A40B-9A63613E2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81638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C7E2F51-3232-4816-9A7A-F7B19BD01FF1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7F31E228-33EE-41C7-B2CD-4C95880A4D83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9528</xdr:colOff>
      <xdr:row>58</xdr:row>
      <xdr:rowOff>115252</xdr:rowOff>
    </xdr:from>
    <xdr:to>
      <xdr:col>13</xdr:col>
      <xdr:colOff>546847</xdr:colOff>
      <xdr:row>58</xdr:row>
      <xdr:rowOff>115252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7E96A76C-5332-44D2-A90C-91295F267BBF}"/>
            </a:ext>
          </a:extLst>
        </xdr:cNvPr>
        <xdr:cNvCxnSpPr/>
      </xdr:nvCxnSpPr>
      <xdr:spPr>
        <a:xfrm flipH="1">
          <a:off x="13506453" y="20351115"/>
          <a:ext cx="537319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9529</xdr:colOff>
      <xdr:row>58</xdr:row>
      <xdr:rowOff>115252</xdr:rowOff>
    </xdr:from>
    <xdr:to>
      <xdr:col>14</xdr:col>
      <xdr:colOff>26894</xdr:colOff>
      <xdr:row>58</xdr:row>
      <xdr:rowOff>115252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5154659E-CFD1-44DF-BA64-4358B0EA71B3}"/>
            </a:ext>
          </a:extLst>
        </xdr:cNvPr>
        <xdr:cNvCxnSpPr/>
      </xdr:nvCxnSpPr>
      <xdr:spPr>
        <a:xfrm flipH="1">
          <a:off x="13506454" y="20351115"/>
          <a:ext cx="99844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E88F6980-46BC-45B3-A987-E76DF8CCC14D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2EAC7CF-EF2F-433A-BD4D-536F3A9AF322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62753</xdr:colOff>
      <xdr:row>0</xdr:row>
      <xdr:rowOff>62754</xdr:rowOff>
    </xdr:from>
    <xdr:to>
      <xdr:col>2</xdr:col>
      <xdr:colOff>553447</xdr:colOff>
      <xdr:row>0</xdr:row>
      <xdr:rowOff>266253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59CFDC-CACE-427A-9C98-63E1DA230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76707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591671</xdr:colOff>
      <xdr:row>3</xdr:row>
      <xdr:rowOff>177950</xdr:rowOff>
    </xdr:from>
    <xdr:ext cx="5433060" cy="6097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D57D59B-A20F-4630-81E7-CD438999DBB3}"/>
            </a:ext>
          </a:extLst>
        </xdr:cNvPr>
        <xdr:cNvSpPr txBox="1"/>
      </xdr:nvSpPr>
      <xdr:spPr>
        <a:xfrm>
          <a:off x="11288246" y="882800"/>
          <a:ext cx="5433060" cy="609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00" b="1" u="sng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Signal System Size and Critical Intersections Guidelines</a:t>
          </a:r>
          <a:endParaRPr lang="en-US" sz="1000" b="1" u="sng" baseline="0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US" sz="100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Small System: 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2-5 signals, 2 critical 	</a:t>
          </a:r>
          <a:r>
            <a:rPr lang="en-US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Large system: </a:t>
          </a:r>
          <a:r>
            <a:rPr lang="en-US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11-16 signals, 4 critical</a:t>
          </a:r>
        </a:p>
        <a:p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Medium System: 6-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10 signals, 3 critical	</a:t>
          </a:r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Extra Large system: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17+ signals, 5-6 critical</a:t>
          </a:r>
          <a:endParaRPr lang="en-US" sz="10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 editAs="oneCell">
    <xdr:from>
      <xdr:col>0</xdr:col>
      <xdr:colOff>62753</xdr:colOff>
      <xdr:row>0</xdr:row>
      <xdr:rowOff>62754</xdr:rowOff>
    </xdr:from>
    <xdr:to>
      <xdr:col>2</xdr:col>
      <xdr:colOff>558378</xdr:colOff>
      <xdr:row>0</xdr:row>
      <xdr:rowOff>266253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4437EDE-1182-4C4B-A2F0-217FCFF4C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81638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FEC7E2AF-29CD-421D-A737-449922E5CA1C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EEA21CE-4BBD-41DE-8A5F-47A579EBB530}"/>
            </a:ext>
          </a:extLst>
        </xdr:cNvPr>
        <xdr:cNvCxnSpPr/>
      </xdr:nvCxnSpPr>
      <xdr:spPr>
        <a:xfrm flipH="1">
          <a:off x="13501689" y="1569339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9528</xdr:colOff>
      <xdr:row>58</xdr:row>
      <xdr:rowOff>115252</xdr:rowOff>
    </xdr:from>
    <xdr:to>
      <xdr:col>13</xdr:col>
      <xdr:colOff>546847</xdr:colOff>
      <xdr:row>58</xdr:row>
      <xdr:rowOff>115252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AE7245B-F2CC-424D-8BF1-2DE5DDADDA78}"/>
            </a:ext>
          </a:extLst>
        </xdr:cNvPr>
        <xdr:cNvCxnSpPr/>
      </xdr:nvCxnSpPr>
      <xdr:spPr>
        <a:xfrm flipH="1">
          <a:off x="13506453" y="20351115"/>
          <a:ext cx="537319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9529</xdr:colOff>
      <xdr:row>58</xdr:row>
      <xdr:rowOff>115252</xdr:rowOff>
    </xdr:from>
    <xdr:to>
      <xdr:col>14</xdr:col>
      <xdr:colOff>26894</xdr:colOff>
      <xdr:row>58</xdr:row>
      <xdr:rowOff>115252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22A8F03-170E-4AFA-A79A-0C02A30648E3}"/>
            </a:ext>
          </a:extLst>
        </xdr:cNvPr>
        <xdr:cNvCxnSpPr/>
      </xdr:nvCxnSpPr>
      <xdr:spPr>
        <a:xfrm flipH="1">
          <a:off x="13506454" y="20351115"/>
          <a:ext cx="998440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3FD25BE-85FE-4462-BC58-B23396ED59A7}"/>
            </a:ext>
          </a:extLst>
        </xdr:cNvPr>
        <xdr:cNvCxnSpPr/>
      </xdr:nvCxnSpPr>
      <xdr:spPr>
        <a:xfrm flipH="1">
          <a:off x="13623397" y="1416304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883F3E63-0430-435D-A690-BC11FBADBCB5}"/>
            </a:ext>
          </a:extLst>
        </xdr:cNvPr>
        <xdr:cNvCxnSpPr/>
      </xdr:nvCxnSpPr>
      <xdr:spPr>
        <a:xfrm flipH="1">
          <a:off x="13623397" y="1416304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62753</xdr:colOff>
      <xdr:row>0</xdr:row>
      <xdr:rowOff>62754</xdr:rowOff>
    </xdr:from>
    <xdr:to>
      <xdr:col>2</xdr:col>
      <xdr:colOff>553447</xdr:colOff>
      <xdr:row>0</xdr:row>
      <xdr:rowOff>266253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3B194A7-C1C0-4FF0-B0B7-FC0DB4AA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895227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591671</xdr:colOff>
      <xdr:row>3</xdr:row>
      <xdr:rowOff>177950</xdr:rowOff>
    </xdr:from>
    <xdr:ext cx="5433060" cy="60971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9969D07-0E1E-468E-AE4A-1684E06B0063}"/>
            </a:ext>
          </a:extLst>
        </xdr:cNvPr>
        <xdr:cNvSpPr txBox="1"/>
      </xdr:nvSpPr>
      <xdr:spPr>
        <a:xfrm>
          <a:off x="11382438" y="889150"/>
          <a:ext cx="5433060" cy="6097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000" b="1" u="sng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Signal System Size and Critical Intersections Guidelines</a:t>
          </a:r>
          <a:endParaRPr lang="en-US" sz="1000" b="1" u="sng" baseline="0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  <a:p>
          <a:r>
            <a:rPr lang="en-US" sz="100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Small System: 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2-5 signals, 2 critical 	</a:t>
          </a:r>
          <a:r>
            <a:rPr lang="en-US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Large system: </a:t>
          </a:r>
          <a:r>
            <a:rPr lang="en-US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11-16 signals, 4 critical</a:t>
          </a:r>
        </a:p>
        <a:p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Medium System: 6-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10 signals, 3 critical	</a:t>
          </a:r>
          <a:r>
            <a:rPr lang="en-US" sz="1000" i="0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Extra Large system:</a:t>
          </a:r>
          <a:r>
            <a:rPr lang="en-US" sz="1000" i="1" baseline="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17+ signals, 5-6 critical</a:t>
          </a:r>
          <a:endParaRPr lang="en-US" sz="1000" i="1">
            <a:latin typeface="Segoe UI" panose="020B05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xdr:txBody>
    </xdr:sp>
    <xdr:clientData/>
  </xdr:oneCellAnchor>
  <xdr:twoCellAnchor editAs="oneCell">
    <xdr:from>
      <xdr:col>0</xdr:col>
      <xdr:colOff>62753</xdr:colOff>
      <xdr:row>0</xdr:row>
      <xdr:rowOff>62754</xdr:rowOff>
    </xdr:from>
    <xdr:to>
      <xdr:col>2</xdr:col>
      <xdr:colOff>558378</xdr:colOff>
      <xdr:row>0</xdr:row>
      <xdr:rowOff>266253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45E4C4E-CD4D-4541-9675-3ABD48AD6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900158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2A1F592-689F-4B90-8A2D-603611F8DC77}"/>
            </a:ext>
          </a:extLst>
        </xdr:cNvPr>
        <xdr:cNvCxnSpPr/>
      </xdr:nvCxnSpPr>
      <xdr:spPr>
        <a:xfrm flipH="1">
          <a:off x="13623397" y="1416304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47</xdr:row>
      <xdr:rowOff>91440</xdr:rowOff>
    </xdr:from>
    <xdr:to>
      <xdr:col>13</xdr:col>
      <xdr:colOff>495300</xdr:colOff>
      <xdr:row>47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1465347A-A07F-4093-A6A8-ED00FD35767B}"/>
            </a:ext>
          </a:extLst>
        </xdr:cNvPr>
        <xdr:cNvCxnSpPr/>
      </xdr:nvCxnSpPr>
      <xdr:spPr>
        <a:xfrm flipH="1">
          <a:off x="13623397" y="1416304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9528</xdr:colOff>
      <xdr:row>58</xdr:row>
      <xdr:rowOff>115252</xdr:rowOff>
    </xdr:from>
    <xdr:to>
      <xdr:col>13</xdr:col>
      <xdr:colOff>546847</xdr:colOff>
      <xdr:row>58</xdr:row>
      <xdr:rowOff>115252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580A684-DBE1-4644-840F-BD175E8E2B1D}"/>
            </a:ext>
          </a:extLst>
        </xdr:cNvPr>
        <xdr:cNvCxnSpPr/>
      </xdr:nvCxnSpPr>
      <xdr:spPr>
        <a:xfrm flipH="1">
          <a:off x="13628161" y="18813885"/>
          <a:ext cx="537319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9529</xdr:colOff>
      <xdr:row>58</xdr:row>
      <xdr:rowOff>115252</xdr:rowOff>
    </xdr:from>
    <xdr:to>
      <xdr:col>14</xdr:col>
      <xdr:colOff>26894</xdr:colOff>
      <xdr:row>58</xdr:row>
      <xdr:rowOff>115252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C4ADB7B2-4EBC-4007-8D20-2DA5E7228B05}"/>
            </a:ext>
          </a:extLst>
        </xdr:cNvPr>
        <xdr:cNvCxnSpPr/>
      </xdr:nvCxnSpPr>
      <xdr:spPr>
        <a:xfrm flipH="1">
          <a:off x="13628162" y="18813885"/>
          <a:ext cx="1003732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nect.ncdot.gov/resources/safety/Teppl/Pages/Teppl-Topic-Original.aspx?Topic_List=T7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nnect.ncdot.gov/resources/safety/Teppl/Pages/Teppl-Topic-Original.aspx?Topic_List=T7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nnect.ncdot.gov/resources/safety/Teppl/Pages/Teppl-Topic-Original.aspx?Topic_List=T7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onnect.ncdot.gov/resources/safety/Teppl/Pages/Teppl-Topic-Original.aspx?Topic_List=T7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onnect.ncdot.gov/resources/safety/Teppl/Pages/Teppl-Topic-Original.aspx?Topic_List=T72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onnect.ncdot.gov/resources/safety/Teppl/Pages/Teppl-Topic-Original.aspx?Topic_List=T7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onnect.ncdot.gov/resources/safety/Teppl/Pages/Teppl-Topic-Original.aspx?Topic_List=T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T42"/>
  <sheetViews>
    <sheetView showGridLines="0" tabSelected="1" zoomScaleNormal="100" zoomScaleSheetLayoutView="85" workbookViewId="0">
      <selection activeCell="E2" sqref="E2"/>
    </sheetView>
  </sheetViews>
  <sheetFormatPr defaultColWidth="9.1171875" defaultRowHeight="15" x14ac:dyDescent="0.4"/>
  <cols>
    <col min="1" max="1" width="9.1171875" style="1"/>
    <col min="2" max="2" width="7.703125" style="1" bestFit="1" customWidth="1"/>
    <col min="3" max="3" width="12.1171875" style="1" customWidth="1"/>
    <col min="4" max="4" width="8.5859375" style="1" customWidth="1"/>
    <col min="5" max="5" width="20.41015625" style="1" customWidth="1"/>
    <col min="6" max="6" width="13.5859375" style="12" customWidth="1"/>
    <col min="7" max="8" width="15.5859375" style="12" customWidth="1"/>
    <col min="9" max="9" width="7.234375" style="12" bestFit="1" customWidth="1"/>
    <col min="10" max="10" width="13.234375" style="12" customWidth="1"/>
    <col min="11" max="11" width="13.234375" style="1" customWidth="1"/>
    <col min="12" max="12" width="19" style="1" customWidth="1"/>
    <col min="13" max="15" width="11.1171875" style="1" customWidth="1"/>
    <col min="16" max="16" width="12.41015625" style="1" customWidth="1"/>
    <col min="17" max="17" width="11.1171875" style="1" customWidth="1"/>
    <col min="18" max="16384" width="9.1171875" style="1"/>
  </cols>
  <sheetData>
    <row r="1" spans="1:20" ht="28.35" customHeight="1" thickTop="1" thickBot="1" x14ac:dyDescent="0.45">
      <c r="B1" s="250" t="s">
        <v>59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2"/>
    </row>
    <row r="2" spans="1:20" s="3" customFormat="1" ht="18" customHeight="1" thickBot="1" x14ac:dyDescent="0.45">
      <c r="B2" s="270" t="s">
        <v>72</v>
      </c>
      <c r="C2" s="253"/>
      <c r="D2" s="254"/>
      <c r="E2" s="73"/>
      <c r="G2" s="264" t="s">
        <v>14</v>
      </c>
      <c r="H2" s="264"/>
      <c r="I2" s="265"/>
      <c r="J2" s="267"/>
      <c r="K2" s="268"/>
      <c r="L2" s="146"/>
      <c r="M2" s="253" t="s">
        <v>3</v>
      </c>
      <c r="N2" s="254"/>
      <c r="O2" s="255"/>
      <c r="P2" s="256"/>
      <c r="Q2" s="257"/>
    </row>
    <row r="3" spans="1:20" s="3" customFormat="1" ht="16.7" thickBot="1" x14ac:dyDescent="0.45">
      <c r="B3" s="270" t="s">
        <v>75</v>
      </c>
      <c r="C3" s="253"/>
      <c r="D3" s="254"/>
      <c r="E3" s="73">
        <v>0.09</v>
      </c>
      <c r="G3" s="253"/>
      <c r="H3" s="253"/>
      <c r="I3" s="253"/>
      <c r="J3" s="269"/>
      <c r="K3" s="269"/>
      <c r="L3" s="194"/>
      <c r="M3" s="253"/>
      <c r="N3" s="254"/>
      <c r="O3" s="258"/>
      <c r="P3" s="259"/>
      <c r="Q3" s="260"/>
      <c r="S3" s="5"/>
      <c r="T3" s="5"/>
    </row>
    <row r="4" spans="1:20" s="3" customFormat="1" ht="16.95" customHeight="1" thickBot="1" x14ac:dyDescent="0.45">
      <c r="B4" s="270" t="s">
        <v>73</v>
      </c>
      <c r="C4" s="253"/>
      <c r="D4" s="254"/>
      <c r="E4" s="160"/>
      <c r="F4" s="50"/>
      <c r="G4" s="233"/>
      <c r="H4" s="233"/>
      <c r="I4" s="233"/>
      <c r="J4" s="266"/>
      <c r="K4" s="266"/>
      <c r="M4" s="253" t="s">
        <v>2</v>
      </c>
      <c r="N4" s="254"/>
      <c r="O4" s="261"/>
      <c r="P4" s="262"/>
      <c r="Q4" s="263"/>
      <c r="S4" s="5"/>
      <c r="T4" s="5"/>
    </row>
    <row r="5" spans="1:20" s="3" customFormat="1" ht="16.95" customHeight="1" thickBot="1" x14ac:dyDescent="0.45">
      <c r="B5" s="232" t="s">
        <v>76</v>
      </c>
      <c r="C5" s="233"/>
      <c r="D5" s="233"/>
      <c r="E5" s="197"/>
      <c r="F5" s="128"/>
      <c r="G5" s="128"/>
      <c r="H5" s="178"/>
      <c r="I5" s="128"/>
      <c r="J5" s="9"/>
      <c r="K5" s="9"/>
      <c r="O5" s="82"/>
      <c r="P5" s="82"/>
      <c r="Q5" s="83"/>
      <c r="S5" s="5"/>
      <c r="T5" s="5"/>
    </row>
    <row r="6" spans="1:20" s="3" customFormat="1" ht="16.350000000000001" x14ac:dyDescent="0.4">
      <c r="B6" s="232"/>
      <c r="C6" s="233"/>
      <c r="D6" s="233"/>
      <c r="F6" s="159"/>
      <c r="G6" s="159"/>
      <c r="H6" s="178"/>
      <c r="I6" s="159"/>
      <c r="J6" s="9"/>
      <c r="K6" s="9"/>
      <c r="O6" s="82"/>
      <c r="P6" s="82"/>
      <c r="Q6" s="83"/>
      <c r="S6" s="5"/>
      <c r="T6" s="5"/>
    </row>
    <row r="7" spans="1:20" s="13" customFormat="1" ht="15" customHeight="1" thickBot="1" x14ac:dyDescent="0.45">
      <c r="B7" s="32"/>
      <c r="F7" s="14"/>
      <c r="K7" s="15"/>
      <c r="L7" s="14"/>
      <c r="Q7" s="84"/>
    </row>
    <row r="8" spans="1:20" s="13" customFormat="1" ht="30.7" thickTop="1" thickBot="1" x14ac:dyDescent="0.45">
      <c r="B8" s="85" t="s">
        <v>118</v>
      </c>
      <c r="C8" s="173" t="s">
        <v>116</v>
      </c>
      <c r="D8" s="228" t="s">
        <v>68</v>
      </c>
      <c r="E8" s="229"/>
      <c r="F8" s="132" t="s">
        <v>6</v>
      </c>
      <c r="G8" s="86" t="s">
        <v>117</v>
      </c>
      <c r="H8" s="86" t="s">
        <v>115</v>
      </c>
      <c r="I8" s="86" t="s">
        <v>71</v>
      </c>
      <c r="J8" s="86" t="s">
        <v>61</v>
      </c>
      <c r="K8" s="86" t="s">
        <v>69</v>
      </c>
      <c r="L8" s="86" t="s">
        <v>110</v>
      </c>
      <c r="M8" s="86" t="s">
        <v>66</v>
      </c>
      <c r="N8" s="132" t="s">
        <v>62</v>
      </c>
      <c r="O8" s="132" t="s">
        <v>67</v>
      </c>
      <c r="P8" s="173" t="s">
        <v>112</v>
      </c>
      <c r="Q8" s="147" t="s">
        <v>106</v>
      </c>
    </row>
    <row r="9" spans="1:20" s="13" customFormat="1" ht="15" customHeight="1" x14ac:dyDescent="0.4">
      <c r="A9" s="16" t="s">
        <v>80</v>
      </c>
      <c r="B9" s="195">
        <f>IFERROR('Project 1'!$B$4,0)</f>
        <v>0</v>
      </c>
      <c r="C9" s="190" t="str">
        <f>IF('Project 1'!$B$3&lt;&gt;"",'Project 1'!$B$3,"")</f>
        <v/>
      </c>
      <c r="D9" s="230" t="str">
        <f>IF('Project 1'!$B$2&lt;&gt;"",'Project 1'!$B$2,"")</f>
        <v/>
      </c>
      <c r="E9" s="231"/>
      <c r="F9" s="133" t="str">
        <f>IF('Project 1'!$E$4&lt;&gt;"",'Project 1'!$E$4,"")</f>
        <v/>
      </c>
      <c r="G9" s="87" t="str">
        <f>IF('Project 1'!$K$3&lt;&gt;"",'Project 1'!$K$3,"")</f>
        <v/>
      </c>
      <c r="H9" s="87" t="str">
        <f>IF('Project 1'!$K$4&lt;&gt;"",'Project 1'!$K$4,"")</f>
        <v/>
      </c>
      <c r="I9" s="88" t="str">
        <f>IF('Project 1'!$B$7&lt;&gt;"",'Project 1'!$B$7,"")</f>
        <v/>
      </c>
      <c r="J9" s="89">
        <f>IF('Project 1'!$C$57&lt;&gt;"",'Project 1'!$C$57,"")</f>
        <v>0</v>
      </c>
      <c r="K9" s="90">
        <f>IF('Project 1'!$C$58&lt;&gt;"",'Project 1'!$C$58,"")</f>
        <v>0</v>
      </c>
      <c r="L9" s="91">
        <f>IF('Project 1'!$C$59&lt;&gt;"",'Project 1'!$C$59,"")</f>
        <v>0</v>
      </c>
      <c r="M9" s="92">
        <f>IF('Project 1'!$M$44&lt;&gt;"",'Project 1'!$M$44,"")</f>
        <v>0</v>
      </c>
      <c r="N9" s="93">
        <f>IFERROR($M9/$I9,0)</f>
        <v>0</v>
      </c>
      <c r="O9" s="93">
        <f>IF('Project 1'!$M$45&lt;&gt;"",'Project 1'!$M$45,"")</f>
        <v>0</v>
      </c>
      <c r="P9" s="175">
        <f t="shared" ref="P9:P14" si="0">IFERROR(L19*I9,0)</f>
        <v>0</v>
      </c>
      <c r="Q9" s="148">
        <f>IFERROR(L9/$L$15,0)</f>
        <v>0</v>
      </c>
    </row>
    <row r="10" spans="1:20" s="13" customFormat="1" ht="15" customHeight="1" x14ac:dyDescent="0.4">
      <c r="A10" s="16" t="s">
        <v>79</v>
      </c>
      <c r="B10" s="196">
        <f>IFERROR('Project 2'!$B$4,0)</f>
        <v>0</v>
      </c>
      <c r="C10" s="191" t="str">
        <f>IF('Project 2'!$B$3&lt;&gt;"",'Project 2'!$B$3,"")</f>
        <v/>
      </c>
      <c r="D10" s="219" t="str">
        <f>IF('Project 2'!$B$2&lt;&gt;"",'Project 2'!$B$2,"")</f>
        <v/>
      </c>
      <c r="E10" s="220"/>
      <c r="F10" s="130" t="str">
        <f>IF('Project 2'!$E$4&lt;&gt;"",'Project 2'!$E$4,"")</f>
        <v/>
      </c>
      <c r="G10" s="94" t="str">
        <f>IF('Project 2'!$K$3&lt;&gt;"",'Project 2'!$K$3,"")</f>
        <v/>
      </c>
      <c r="H10" s="94" t="str">
        <f>IF('Project 2'!$K$4&lt;&gt;"",'Project 2'!$K$4,"")</f>
        <v/>
      </c>
      <c r="I10" s="95" t="str">
        <f>IF('Project 2'!$B$7&lt;&gt;"",'Project 2'!$B$7,"")</f>
        <v/>
      </c>
      <c r="J10" s="96">
        <f>IF('Project 2'!$C$57&lt;&gt;"",'Project 2'!$C$57,"")</f>
        <v>0</v>
      </c>
      <c r="K10" s="97">
        <f>IF('Project 2'!$C$58&lt;&gt;"",'Project 2'!$C$58,"")</f>
        <v>0</v>
      </c>
      <c r="L10" s="98">
        <f>IF('Project 2'!$C$59&lt;&gt;"",'Project 2'!$C$59,"")</f>
        <v>0</v>
      </c>
      <c r="M10" s="99">
        <f>IF('Project 2'!$M$44&lt;&gt;"",'Project 2'!$M$44,"")</f>
        <v>0</v>
      </c>
      <c r="N10" s="100">
        <f t="shared" ref="N10:N14" si="1">IFERROR($M10/$I10,0)</f>
        <v>0</v>
      </c>
      <c r="O10" s="100">
        <f>IF('Project 2'!$M$45&lt;&gt;"",'Project 2'!$M$45,"")</f>
        <v>0</v>
      </c>
      <c r="P10" s="176">
        <f t="shared" si="0"/>
        <v>0</v>
      </c>
      <c r="Q10" s="149">
        <f t="shared" ref="Q10:Q13" si="2">IFERROR(L10/$L$15,0)</f>
        <v>0</v>
      </c>
    </row>
    <row r="11" spans="1:20" s="13" customFormat="1" ht="15" customHeight="1" x14ac:dyDescent="0.4">
      <c r="A11" s="16" t="s">
        <v>81</v>
      </c>
      <c r="B11" s="196">
        <f>IFERROR('Project 3'!$B$4,0)</f>
        <v>0</v>
      </c>
      <c r="C11" s="191" t="str">
        <f>IF('Project 3'!$B$3&lt;&gt;"",'Project 3'!$B$3,"")</f>
        <v/>
      </c>
      <c r="D11" s="219" t="str">
        <f>IF('Project 3'!$B$2&lt;&gt;"",'Project 3'!$B$2,"")</f>
        <v/>
      </c>
      <c r="E11" s="220"/>
      <c r="F11" s="130" t="str">
        <f>IF('Project 3'!$E$4&lt;&gt;"",'Project 3'!$E$4,"")</f>
        <v/>
      </c>
      <c r="G11" s="94" t="str">
        <f>IF('Project 3'!$K$3&lt;&gt;"",'Project 3'!$K$3,"")</f>
        <v/>
      </c>
      <c r="H11" s="94" t="str">
        <f>IF('Project 3'!$K$4&lt;&gt;"",'Project 3'!$K$4,"")</f>
        <v/>
      </c>
      <c r="I11" s="95" t="str">
        <f>IF('Project 3'!$B$7&lt;&gt;"",'Project 3'!$B$7,"")</f>
        <v/>
      </c>
      <c r="J11" s="96">
        <f>IF('Project 3'!$C$57&lt;&gt;"",'Project 3'!$C$57,"")</f>
        <v>0</v>
      </c>
      <c r="K11" s="97">
        <f>IF('Project 3'!$C$58&lt;&gt;"",'Project 3'!$C$58,"")</f>
        <v>0</v>
      </c>
      <c r="L11" s="98">
        <f>IF('Project 3'!$C$59&lt;&gt;"",'Project 3'!$C$59,"")</f>
        <v>0</v>
      </c>
      <c r="M11" s="99">
        <f>IF('Project 3'!$M$44&lt;&gt;"",'Project 3'!$M$44,"")</f>
        <v>0</v>
      </c>
      <c r="N11" s="100">
        <f t="shared" si="1"/>
        <v>0</v>
      </c>
      <c r="O11" s="100">
        <f>IF('Project 3'!$M$45&lt;&gt;"",'Project 3'!$M$45,"")</f>
        <v>0</v>
      </c>
      <c r="P11" s="176">
        <f t="shared" si="0"/>
        <v>0</v>
      </c>
      <c r="Q11" s="149">
        <f t="shared" si="2"/>
        <v>0</v>
      </c>
    </row>
    <row r="12" spans="1:20" s="13" customFormat="1" ht="15" customHeight="1" x14ac:dyDescent="0.4">
      <c r="A12" s="16" t="s">
        <v>82</v>
      </c>
      <c r="B12" s="196">
        <f>IFERROR('Project 4'!$B$4,0)</f>
        <v>0</v>
      </c>
      <c r="C12" s="191" t="str">
        <f>IF('Project 4'!$B$3&lt;&gt;"",'Project 4'!$B$3,"")</f>
        <v/>
      </c>
      <c r="D12" s="219" t="str">
        <f>IF('Project 4'!$B$2&lt;&gt;"",'Project 4'!$B$2,"")</f>
        <v/>
      </c>
      <c r="E12" s="220"/>
      <c r="F12" s="130" t="str">
        <f>IF('Project 4'!$E$4&lt;&gt;"",'Project 4'!$E$4,"")</f>
        <v/>
      </c>
      <c r="G12" s="94" t="str">
        <f>IF('Project 4'!$K$3&lt;&gt;"",'Project 4'!$K$3,"")</f>
        <v/>
      </c>
      <c r="H12" s="94" t="str">
        <f>IF('Project 4'!$K$4&lt;&gt;"",'Project 4'!$K$4,"")</f>
        <v/>
      </c>
      <c r="I12" s="95" t="str">
        <f>IF('Project 4'!$B$7&lt;&gt;"",'Project 4'!$B$7,"")</f>
        <v/>
      </c>
      <c r="J12" s="96">
        <f>IF('Project 4'!$C$57&lt;&gt;"",'Project 4'!$C$57,"")</f>
        <v>0</v>
      </c>
      <c r="K12" s="97">
        <f>IF('Project 4'!$C$58&lt;&gt;"",'Project 4'!$C$58,"")</f>
        <v>0</v>
      </c>
      <c r="L12" s="98">
        <f>IF('Project 4'!$C$59&lt;&gt;"",'Project 4'!$C$59,"")</f>
        <v>0</v>
      </c>
      <c r="M12" s="99">
        <f>IF('Project 4'!$M$44&lt;&gt;"",'Project 4'!$M$44,"")</f>
        <v>0</v>
      </c>
      <c r="N12" s="100">
        <f t="shared" si="1"/>
        <v>0</v>
      </c>
      <c r="O12" s="100">
        <f>IF('Project 4'!$M$45&lt;&gt;"",'Project 4'!$M$45,"")</f>
        <v>0</v>
      </c>
      <c r="P12" s="176">
        <f t="shared" si="0"/>
        <v>0</v>
      </c>
      <c r="Q12" s="149">
        <f t="shared" si="2"/>
        <v>0</v>
      </c>
    </row>
    <row r="13" spans="1:20" s="13" customFormat="1" x14ac:dyDescent="0.4">
      <c r="A13" s="16" t="s">
        <v>83</v>
      </c>
      <c r="B13" s="196">
        <f>IFERROR('Project 5'!$B$4,0)</f>
        <v>0</v>
      </c>
      <c r="C13" s="191" t="str">
        <f>IF('Project 5'!$B$3&lt;&gt;"",'Project 5'!$B$3,"")</f>
        <v/>
      </c>
      <c r="D13" s="219" t="str">
        <f>IF('Project 5'!$B$2&lt;&gt;"",'Project 5'!$B$2,"")</f>
        <v/>
      </c>
      <c r="E13" s="220"/>
      <c r="F13" s="130" t="str">
        <f>IF('Project 5'!$E$4&lt;&gt;"",'Project 5'!$E$4,"")</f>
        <v/>
      </c>
      <c r="G13" s="94" t="str">
        <f>IF('Project 5'!$K$3&lt;&gt;"",'Project 5'!$K$3,"")</f>
        <v/>
      </c>
      <c r="H13" s="94" t="str">
        <f>IF('Project 5'!$K$4&lt;&gt;"",'Project 5'!$K$4,"")</f>
        <v/>
      </c>
      <c r="I13" s="95" t="str">
        <f>IF('Project 5'!$B$7&lt;&gt;"",'Project 5'!$B$7,"")</f>
        <v/>
      </c>
      <c r="J13" s="96">
        <f>IF('Project 5'!$C$57&lt;&gt;"",'Project 5'!$C$57,"")</f>
        <v>0</v>
      </c>
      <c r="K13" s="97">
        <f>IF('Project 5'!$C$58&lt;&gt;"",'Project 5'!$C$58,"")</f>
        <v>0</v>
      </c>
      <c r="L13" s="98">
        <f>IF('Project 5'!$C$59&lt;&gt;"",'Project 5'!$C$59,"")</f>
        <v>0</v>
      </c>
      <c r="M13" s="99">
        <f>IF('Project 5'!$M$44&lt;&gt;"",'Project 5'!$M$44,"")</f>
        <v>0</v>
      </c>
      <c r="N13" s="100">
        <f t="shared" si="1"/>
        <v>0</v>
      </c>
      <c r="O13" s="100">
        <f>IF('Project 5'!$M$45&lt;&gt;"",'Project 5'!$M$45,"")</f>
        <v>0</v>
      </c>
      <c r="P13" s="176">
        <f t="shared" si="0"/>
        <v>0</v>
      </c>
      <c r="Q13" s="149">
        <f t="shared" si="2"/>
        <v>0</v>
      </c>
    </row>
    <row r="14" spans="1:20" s="13" customFormat="1" ht="15.35" thickBot="1" x14ac:dyDescent="0.45">
      <c r="A14" s="16" t="s">
        <v>136</v>
      </c>
      <c r="B14" s="208">
        <f>IFERROR('Project 6'!$B$4,0)</f>
        <v>0</v>
      </c>
      <c r="C14" s="207" t="str">
        <f>IF('Project 6'!$B$3&lt;&gt;"",'Project 6'!$B$3,"")</f>
        <v/>
      </c>
      <c r="D14" s="226" t="str">
        <f>IF('Project 6'!$B$2&lt;&gt;"",'Project 6'!$B$2,"")</f>
        <v/>
      </c>
      <c r="E14" s="227"/>
      <c r="F14" s="209" t="str">
        <f>IF('Project 6'!$E$4&lt;&gt;"",'Project 6'!$E$4,"")</f>
        <v/>
      </c>
      <c r="G14" s="210" t="str">
        <f>IF('Project 6'!$K$3&lt;&gt;"",'Project 6'!$K$3,"")</f>
        <v/>
      </c>
      <c r="H14" s="210" t="str">
        <f>IF('Project 6'!$K$4&lt;&gt;"",'Project 6'!$K$4,"")</f>
        <v/>
      </c>
      <c r="I14" s="211" t="str">
        <f>IF('Project 6'!$B$7&lt;&gt;"",'Project 6'!$B$7,"")</f>
        <v/>
      </c>
      <c r="J14" s="212">
        <f>IF('Project 6'!$C$57&lt;&gt;"",'Project 6'!$C$57,"")</f>
        <v>0</v>
      </c>
      <c r="K14" s="213">
        <f>IF('Project 6'!$C$58&lt;&gt;"",'Project 6'!$C$58,"")</f>
        <v>0</v>
      </c>
      <c r="L14" s="214">
        <f>IF('Project 6'!$C$59&lt;&gt;"",'Project 6'!$C$59,"")</f>
        <v>0</v>
      </c>
      <c r="M14" s="215">
        <f>IF('Project 6'!$M$44&lt;&gt;"",'Project 6'!$M$44,"")</f>
        <v>0</v>
      </c>
      <c r="N14" s="216">
        <f t="shared" si="1"/>
        <v>0</v>
      </c>
      <c r="O14" s="216">
        <f>IF('Project 6'!$M$45&lt;&gt;"",'Project 6'!$M$45,"")</f>
        <v>0</v>
      </c>
      <c r="P14" s="217">
        <f t="shared" si="0"/>
        <v>0</v>
      </c>
      <c r="Q14" s="218">
        <f t="shared" ref="Q14" si="3">IFERROR(L14/$L$15,0)</f>
        <v>0</v>
      </c>
    </row>
    <row r="15" spans="1:20" s="13" customFormat="1" ht="15" customHeight="1" thickTop="1" thickBot="1" x14ac:dyDescent="0.45">
      <c r="B15" s="192"/>
      <c r="C15" s="101">
        <f>COUNTA('Project 1'!B2,'Project 2'!B2,'Project 3'!B2,'Project 4'!B2,'Project 5'!B2)</f>
        <v>0</v>
      </c>
      <c r="D15" s="102" t="str">
        <f>IF(B15=1,"System","Systems")</f>
        <v>Systems</v>
      </c>
      <c r="E15" s="103"/>
      <c r="F15" s="188"/>
      <c r="G15" s="189"/>
      <c r="H15" s="101" t="s">
        <v>70</v>
      </c>
      <c r="I15" s="104">
        <f>SUM(I9:I14)</f>
        <v>0</v>
      </c>
      <c r="J15" s="105">
        <f>SUM(J9:J14)</f>
        <v>0</v>
      </c>
      <c r="K15" s="106">
        <f>SUM(K9:K14)</f>
        <v>0</v>
      </c>
      <c r="L15" s="107">
        <f>SUM(L9:L14)</f>
        <v>0</v>
      </c>
      <c r="M15" s="108">
        <f>SUM(M9:M14)</f>
        <v>0</v>
      </c>
      <c r="N15" s="108">
        <f>AVERAGE(N9:N14)</f>
        <v>0</v>
      </c>
      <c r="O15" s="108">
        <f>SUM(O9:O14)</f>
        <v>0</v>
      </c>
      <c r="P15" s="174">
        <f>IFERROR(SUM(P9:P14),0)</f>
        <v>0</v>
      </c>
      <c r="Q15" s="150">
        <f>IFERROR(SUM(Q9:Q14),0)</f>
        <v>0</v>
      </c>
    </row>
    <row r="16" spans="1:20" s="13" customFormat="1" ht="12" customHeight="1" thickTop="1" thickBot="1" x14ac:dyDescent="0.45">
      <c r="B16" s="165"/>
      <c r="C16" s="166"/>
      <c r="D16" s="164"/>
      <c r="E16" s="164"/>
      <c r="F16" s="15"/>
      <c r="G16" s="166"/>
      <c r="H16" s="166"/>
      <c r="I16" s="167"/>
      <c r="J16" s="168"/>
      <c r="K16" s="168"/>
      <c r="L16" s="168"/>
      <c r="M16" s="169"/>
      <c r="N16" s="169"/>
      <c r="O16" s="169"/>
      <c r="P16" s="169"/>
      <c r="Q16" s="170"/>
    </row>
    <row r="17" spans="2:18" s="13" customFormat="1" ht="20.45" customHeight="1" thickBot="1" x14ac:dyDescent="0.45">
      <c r="B17" s="32"/>
      <c r="D17" s="221" t="s">
        <v>30</v>
      </c>
      <c r="E17" s="222"/>
      <c r="F17" s="223"/>
      <c r="G17" s="162">
        <f>K15</f>
        <v>0</v>
      </c>
      <c r="H17" s="186"/>
      <c r="I17" s="14"/>
      <c r="J17" s="122"/>
      <c r="K17" s="15"/>
      <c r="L17" s="14"/>
      <c r="Q17" s="84"/>
    </row>
    <row r="18" spans="2:18" s="13" customFormat="1" ht="12" customHeight="1" thickBot="1" x14ac:dyDescent="0.45">
      <c r="B18" s="32"/>
      <c r="I18" s="14"/>
      <c r="J18" s="122"/>
      <c r="K18" s="15"/>
      <c r="L18" s="14"/>
      <c r="Q18" s="84"/>
    </row>
    <row r="19" spans="2:18" s="13" customFormat="1" ht="19.95" customHeight="1" thickTop="1" thickBot="1" x14ac:dyDescent="0.45">
      <c r="B19" s="32"/>
      <c r="D19" s="224" t="s">
        <v>57</v>
      </c>
      <c r="E19" s="225"/>
      <c r="F19" s="171">
        <f>J15</f>
        <v>0</v>
      </c>
      <c r="G19" s="14"/>
      <c r="H19" s="14"/>
      <c r="I19" s="14"/>
      <c r="J19" s="234" t="s">
        <v>92</v>
      </c>
      <c r="K19" s="235"/>
      <c r="L19" s="121">
        <f t="shared" ref="L19:L24" si="4">IFERROR((J9+K9+(J9*$E$2)+($E$3*(J9+(J9*$E$2)))+(J9*$E$4))/I9,0)</f>
        <v>0</v>
      </c>
      <c r="Q19" s="84"/>
    </row>
    <row r="20" spans="2:18" s="13" customFormat="1" ht="20.45" customHeight="1" thickTop="1" thickBot="1" x14ac:dyDescent="0.45">
      <c r="B20" s="32"/>
      <c r="D20" s="245" t="s">
        <v>74</v>
      </c>
      <c r="E20" s="246"/>
      <c r="F20" s="161">
        <f>J15*E2</f>
        <v>0</v>
      </c>
      <c r="G20" s="14"/>
      <c r="H20" s="14"/>
      <c r="I20" s="14"/>
      <c r="J20" s="234" t="s">
        <v>93</v>
      </c>
      <c r="K20" s="235"/>
      <c r="L20" s="121">
        <f t="shared" si="4"/>
        <v>0</v>
      </c>
      <c r="M20" s="120"/>
      <c r="N20" s="120"/>
      <c r="Q20" s="84"/>
    </row>
    <row r="21" spans="2:18" s="13" customFormat="1" ht="20.45" customHeight="1" thickTop="1" thickBot="1" x14ac:dyDescent="0.45">
      <c r="B21" s="32"/>
      <c r="D21" s="245" t="s">
        <v>75</v>
      </c>
      <c r="E21" s="246"/>
      <c r="F21" s="161">
        <f>E3*SUM(F19:F20)</f>
        <v>0</v>
      </c>
      <c r="G21" s="49"/>
      <c r="H21" s="49"/>
      <c r="I21" s="49"/>
      <c r="J21" s="234" t="s">
        <v>94</v>
      </c>
      <c r="K21" s="235"/>
      <c r="L21" s="121">
        <f t="shared" si="4"/>
        <v>0</v>
      </c>
      <c r="M21" s="120"/>
      <c r="N21" s="120"/>
      <c r="Q21" s="84"/>
    </row>
    <row r="22" spans="2:18" s="13" customFormat="1" ht="20.45" customHeight="1" thickTop="1" thickBot="1" x14ac:dyDescent="0.45">
      <c r="B22" s="32"/>
      <c r="D22" s="243" t="s">
        <v>73</v>
      </c>
      <c r="E22" s="244"/>
      <c r="F22" s="172">
        <f>E4*F19</f>
        <v>0</v>
      </c>
      <c r="G22" s="49"/>
      <c r="H22" s="49"/>
      <c r="I22" s="49"/>
      <c r="J22" s="234" t="s">
        <v>95</v>
      </c>
      <c r="K22" s="235"/>
      <c r="L22" s="121">
        <f t="shared" si="4"/>
        <v>0</v>
      </c>
      <c r="M22" s="120"/>
      <c r="N22" s="120"/>
      <c r="Q22" s="84"/>
    </row>
    <row r="23" spans="2:18" s="13" customFormat="1" ht="20.45" customHeight="1" thickTop="1" thickBot="1" x14ac:dyDescent="0.45">
      <c r="B23" s="32"/>
      <c r="D23" s="221" t="s">
        <v>111</v>
      </c>
      <c r="E23" s="222"/>
      <c r="F23" s="223"/>
      <c r="G23" s="162">
        <f>SUM(F19:F22)</f>
        <v>0</v>
      </c>
      <c r="H23" s="186"/>
      <c r="I23" s="49"/>
      <c r="J23" s="234" t="s">
        <v>96</v>
      </c>
      <c r="K23" s="235"/>
      <c r="L23" s="121">
        <f t="shared" si="4"/>
        <v>0</v>
      </c>
      <c r="M23" s="120"/>
      <c r="N23" s="120"/>
      <c r="Q23" s="84"/>
    </row>
    <row r="24" spans="2:18" s="13" customFormat="1" ht="20.45" customHeight="1" thickTop="1" thickBot="1" x14ac:dyDescent="0.45">
      <c r="B24" s="32"/>
      <c r="I24" s="49"/>
      <c r="J24" s="234" t="s">
        <v>137</v>
      </c>
      <c r="K24" s="235"/>
      <c r="L24" s="121">
        <f t="shared" si="4"/>
        <v>0</v>
      </c>
      <c r="M24" s="120"/>
      <c r="N24" s="236" t="s">
        <v>109</v>
      </c>
      <c r="O24" s="236"/>
      <c r="P24" s="236"/>
      <c r="Q24" s="237"/>
    </row>
    <row r="25" spans="2:18" ht="20.45" customHeight="1" thickTop="1" thickBot="1" x14ac:dyDescent="0.45">
      <c r="B25" s="109"/>
      <c r="C25" s="193"/>
      <c r="D25" s="247" t="s">
        <v>77</v>
      </c>
      <c r="E25" s="248"/>
      <c r="F25" s="249"/>
      <c r="G25" s="163">
        <f>SUM(G17,G23,E5)</f>
        <v>0</v>
      </c>
      <c r="H25" s="187"/>
      <c r="I25" s="110"/>
      <c r="J25" s="241" t="s">
        <v>78</v>
      </c>
      <c r="K25" s="242"/>
      <c r="L25" s="111">
        <f>IFERROR($G$25/$I$15,0)</f>
        <v>0</v>
      </c>
      <c r="M25" s="110"/>
      <c r="N25" s="238"/>
      <c r="O25" s="238"/>
      <c r="P25" s="238"/>
      <c r="Q25" s="239"/>
    </row>
    <row r="26" spans="2:18" ht="15.35" thickTop="1" x14ac:dyDescent="0.4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240" t="s">
        <v>138</v>
      </c>
      <c r="N26" s="240"/>
      <c r="O26" s="240"/>
      <c r="P26" s="240"/>
      <c r="Q26" s="240"/>
    </row>
    <row r="27" spans="2:18" ht="15" customHeight="1" x14ac:dyDescent="0.4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2:18" ht="15" customHeight="1" x14ac:dyDescent="0.4"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2:18" s="18" customFormat="1" ht="15" customHeight="1" x14ac:dyDescent="0.4">
      <c r="B29" s="49"/>
      <c r="C29" s="49"/>
      <c r="D29" s="49"/>
      <c r="E29" s="49"/>
      <c r="F29" s="49"/>
      <c r="G29" s="12"/>
      <c r="H29" s="12"/>
      <c r="I29" s="12"/>
      <c r="J29" s="12"/>
      <c r="K29" s="49"/>
      <c r="L29" s="49"/>
      <c r="M29" s="49"/>
      <c r="N29" s="49"/>
      <c r="O29" s="49"/>
      <c r="P29" s="49"/>
      <c r="Q29" s="49"/>
    </row>
    <row r="30" spans="2:18" ht="15" customHeight="1" x14ac:dyDescent="0.4">
      <c r="B30" s="49"/>
      <c r="C30" s="49"/>
      <c r="D30" s="49"/>
      <c r="E30" s="49"/>
      <c r="F30" s="49"/>
      <c r="K30" s="49"/>
      <c r="L30" s="49"/>
      <c r="M30" s="49"/>
      <c r="N30" s="49"/>
      <c r="O30" s="49"/>
      <c r="P30" s="49"/>
      <c r="Q30" s="49"/>
      <c r="R30" s="13"/>
    </row>
    <row r="31" spans="2:18" ht="15" customHeight="1" x14ac:dyDescent="0.4"/>
    <row r="32" spans="2:18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</sheetData>
  <sheetProtection sheet="1" formatColumns="0" formatRows="0"/>
  <mergeCells count="39">
    <mergeCell ref="B1:Q1"/>
    <mergeCell ref="M2:N3"/>
    <mergeCell ref="O2:Q3"/>
    <mergeCell ref="M4:N4"/>
    <mergeCell ref="O4:Q4"/>
    <mergeCell ref="G3:I3"/>
    <mergeCell ref="G2:I2"/>
    <mergeCell ref="G4:I4"/>
    <mergeCell ref="J4:K4"/>
    <mergeCell ref="J2:K2"/>
    <mergeCell ref="J3:K3"/>
    <mergeCell ref="B2:D2"/>
    <mergeCell ref="B4:D4"/>
    <mergeCell ref="B3:D3"/>
    <mergeCell ref="B5:D5"/>
    <mergeCell ref="J19:K19"/>
    <mergeCell ref="J24:K24"/>
    <mergeCell ref="N24:Q25"/>
    <mergeCell ref="M26:Q26"/>
    <mergeCell ref="J20:K20"/>
    <mergeCell ref="J21:K21"/>
    <mergeCell ref="J22:K22"/>
    <mergeCell ref="J23:K23"/>
    <mergeCell ref="J25:K25"/>
    <mergeCell ref="D22:E22"/>
    <mergeCell ref="D21:E21"/>
    <mergeCell ref="B6:D6"/>
    <mergeCell ref="D23:F23"/>
    <mergeCell ref="D25:F25"/>
    <mergeCell ref="D20:E20"/>
    <mergeCell ref="D10:E10"/>
    <mergeCell ref="D17:F17"/>
    <mergeCell ref="D19:E19"/>
    <mergeCell ref="D14:E14"/>
    <mergeCell ref="D8:E8"/>
    <mergeCell ref="D9:E9"/>
    <mergeCell ref="D11:E11"/>
    <mergeCell ref="D12:E12"/>
    <mergeCell ref="D13:E13"/>
  </mergeCells>
  <hyperlinks>
    <hyperlink ref="N24:Q25" r:id="rId1" display="Please ensure that the latest version of this form is being used by checking this link" xr:uid="{F194E5C3-322A-4FCC-9E51-9DDE0A98FEDD}"/>
  </hyperlinks>
  <printOptions horizontalCentered="1"/>
  <pageMargins left="0.25" right="0.25" top="0.75" bottom="0.75" header="0.3" footer="0.3"/>
  <pageSetup scale="77" orientation="landscape" r:id="rId2"/>
  <headerFooter alignWithMargins="0"/>
  <rowBreaks count="1" manualBreakCount="1">
    <brk id="39" max="16383" man="1"/>
  </rowBreaks>
  <ignoredErrors>
    <ignoredError sqref="N15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showGridLines="0" zoomScale="85" zoomScaleNormal="85" zoomScaleSheetLayoutView="85" workbookViewId="0">
      <pane ySplit="12" topLeftCell="A13" activePane="bottomLeft" state="frozen"/>
      <selection pane="bottomLeft" activeCell="B2" sqref="B2:F2"/>
    </sheetView>
  </sheetViews>
  <sheetFormatPr defaultColWidth="9.1171875" defaultRowHeight="15" x14ac:dyDescent="0.4"/>
  <cols>
    <col min="1" max="1" width="18" style="1" customWidth="1"/>
    <col min="2" max="2" width="15.41015625" style="1" customWidth="1"/>
    <col min="3" max="3" width="11.87890625" style="1" customWidth="1"/>
    <col min="4" max="4" width="22.703125" style="12" customWidth="1"/>
    <col min="5" max="5" width="6.703125" style="12" customWidth="1"/>
    <col min="6" max="6" width="24.41015625" style="12" customWidth="1"/>
    <col min="7" max="12" width="12.703125" style="1" customWidth="1"/>
    <col min="13" max="13" width="13.87890625" style="1" customWidth="1"/>
    <col min="14" max="14" width="13.703125" style="1" customWidth="1"/>
    <col min="15" max="15" width="33.234375" style="1" customWidth="1"/>
    <col min="16" max="16" width="9.1171875" style="1"/>
    <col min="17" max="17" width="47.87890625" style="1" customWidth="1"/>
    <col min="18" max="16384" width="9.1171875" style="1"/>
  </cols>
  <sheetData>
    <row r="1" spans="1:19" ht="23.45" customHeight="1" thickTop="1" thickBot="1" x14ac:dyDescent="0.45">
      <c r="A1" s="322" t="s">
        <v>60</v>
      </c>
      <c r="B1" s="323"/>
      <c r="C1" s="323"/>
      <c r="D1" s="323"/>
      <c r="E1" s="323"/>
      <c r="F1" s="323"/>
      <c r="G1" s="324"/>
      <c r="H1" s="324"/>
      <c r="I1" s="324"/>
      <c r="J1" s="324"/>
      <c r="K1" s="324"/>
      <c r="L1" s="324"/>
      <c r="M1" s="324"/>
      <c r="N1" s="324"/>
      <c r="O1" s="325"/>
    </row>
    <row r="2" spans="1:19" s="3" customFormat="1" ht="16.350000000000001" customHeight="1" thickTop="1" thickBot="1" x14ac:dyDescent="0.45">
      <c r="A2" s="131" t="s">
        <v>13</v>
      </c>
      <c r="B2" s="357"/>
      <c r="C2" s="358"/>
      <c r="D2" s="358"/>
      <c r="E2" s="359"/>
      <c r="F2" s="360"/>
      <c r="G2" s="2"/>
      <c r="I2" s="264" t="s">
        <v>14</v>
      </c>
      <c r="J2" s="264"/>
      <c r="K2" s="370">
        <f>IFERROR('Cost Summary'!$J$2,0)</f>
        <v>0</v>
      </c>
      <c r="L2" s="371"/>
      <c r="M2" s="334" t="s">
        <v>3</v>
      </c>
      <c r="N2" s="334"/>
      <c r="O2" s="54"/>
    </row>
    <row r="3" spans="1:19" s="3" customFormat="1" ht="16.350000000000001" customHeight="1" thickBot="1" x14ac:dyDescent="0.45">
      <c r="A3" s="112" t="s">
        <v>97</v>
      </c>
      <c r="B3" s="51"/>
      <c r="D3" s="127" t="s">
        <v>5</v>
      </c>
      <c r="E3" s="368"/>
      <c r="F3" s="369"/>
      <c r="G3" s="4"/>
      <c r="I3" s="253" t="s">
        <v>15</v>
      </c>
      <c r="J3" s="253"/>
      <c r="K3" s="372"/>
      <c r="L3" s="373"/>
      <c r="N3" s="127" t="s">
        <v>2</v>
      </c>
      <c r="O3" s="119"/>
      <c r="R3" s="5"/>
      <c r="S3" s="5"/>
    </row>
    <row r="4" spans="1:19" s="3" customFormat="1" ht="16.350000000000001" customHeight="1" thickBot="1" x14ac:dyDescent="0.45">
      <c r="A4" s="112" t="s">
        <v>17</v>
      </c>
      <c r="B4" s="52"/>
      <c r="D4" s="127" t="s">
        <v>4</v>
      </c>
      <c r="E4" s="368"/>
      <c r="F4" s="369"/>
      <c r="G4" s="4"/>
      <c r="I4" s="233" t="s">
        <v>16</v>
      </c>
      <c r="J4" s="233"/>
      <c r="K4" s="372"/>
      <c r="L4" s="373"/>
      <c r="M4" s="158"/>
      <c r="O4" s="6"/>
      <c r="R4" s="5"/>
      <c r="S4" s="5"/>
    </row>
    <row r="5" spans="1:19" s="3" customFormat="1" ht="3" customHeight="1" thickBot="1" x14ac:dyDescent="0.45">
      <c r="A5" s="113"/>
      <c r="B5" s="7"/>
      <c r="C5" s="7"/>
      <c r="D5" s="8"/>
      <c r="E5" s="8"/>
      <c r="F5" s="128"/>
      <c r="G5" s="8"/>
      <c r="H5" s="8"/>
      <c r="I5" s="128"/>
      <c r="J5" s="128"/>
      <c r="K5" s="9"/>
      <c r="L5" s="9"/>
      <c r="M5" s="10"/>
      <c r="N5" s="10"/>
      <c r="O5" s="6"/>
      <c r="R5" s="5"/>
      <c r="S5" s="5"/>
    </row>
    <row r="6" spans="1:19" ht="17.7" thickBot="1" x14ac:dyDescent="0.45">
      <c r="A6" s="335" t="s">
        <v>98</v>
      </c>
      <c r="B6" s="336"/>
      <c r="C6" s="336"/>
      <c r="D6" s="336"/>
      <c r="E6" s="336"/>
      <c r="F6" s="336"/>
      <c r="G6" s="336"/>
      <c r="H6" s="336"/>
      <c r="I6" s="337"/>
      <c r="J6" s="134"/>
      <c r="K6" s="135"/>
      <c r="L6" s="135"/>
      <c r="M6" s="135"/>
      <c r="N6" s="135"/>
      <c r="O6" s="11"/>
      <c r="R6" s="12"/>
      <c r="S6" s="12"/>
    </row>
    <row r="7" spans="1:19" ht="18.600000000000001" customHeight="1" thickBot="1" x14ac:dyDescent="0.45">
      <c r="A7" s="143" t="s">
        <v>23</v>
      </c>
      <c r="B7" s="53"/>
      <c r="C7" s="136"/>
      <c r="D7" s="137" t="s">
        <v>24</v>
      </c>
      <c r="E7" s="53"/>
      <c r="F7" s="138"/>
      <c r="G7" s="340" t="s">
        <v>25</v>
      </c>
      <c r="H7" s="341"/>
      <c r="I7" s="198"/>
      <c r="J7" s="139"/>
      <c r="K7" s="342"/>
      <c r="L7" s="342"/>
      <c r="M7" s="13"/>
      <c r="N7" s="15"/>
      <c r="O7" s="11"/>
      <c r="R7" s="12"/>
      <c r="S7" s="12"/>
    </row>
    <row r="8" spans="1:19" s="13" customFormat="1" ht="3" customHeight="1" thickBot="1" x14ac:dyDescent="0.45">
      <c r="A8" s="32"/>
      <c r="D8" s="14"/>
      <c r="E8" s="14"/>
      <c r="F8" s="122"/>
      <c r="G8" s="15"/>
      <c r="H8" s="14"/>
      <c r="K8" s="16"/>
      <c r="L8" s="16"/>
      <c r="M8" s="15"/>
      <c r="N8" s="15"/>
      <c r="O8" s="17"/>
    </row>
    <row r="9" spans="1:19" ht="22.95" customHeight="1" thickBot="1" x14ac:dyDescent="0.45">
      <c r="A9" s="343" t="s">
        <v>61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</row>
    <row r="10" spans="1:19" ht="30.6" customHeight="1" thickBot="1" x14ac:dyDescent="0.45">
      <c r="A10" s="140" t="s">
        <v>99</v>
      </c>
      <c r="B10" s="140" t="s">
        <v>100</v>
      </c>
      <c r="C10" s="122"/>
      <c r="D10" s="412" t="s">
        <v>109</v>
      </c>
      <c r="E10" s="412"/>
      <c r="F10" s="122" t="s">
        <v>18</v>
      </c>
      <c r="G10" s="55"/>
      <c r="H10" s="56"/>
      <c r="I10" s="56"/>
      <c r="J10" s="56"/>
      <c r="K10" s="56"/>
      <c r="L10" s="57"/>
      <c r="M10" s="346" t="s">
        <v>1</v>
      </c>
      <c r="N10" s="347" t="s">
        <v>32</v>
      </c>
      <c r="O10" s="348" t="s">
        <v>21</v>
      </c>
    </row>
    <row r="11" spans="1:19" ht="15.6" customHeight="1" thickBot="1" x14ac:dyDescent="0.45">
      <c r="A11" s="141" t="str">
        <f>_xlfn.IFS($B$7="","n/a",AND(2&lt;=$B$7,$B$7&lt;=5),"Small",AND(6&lt;=$B$7,$B$7&lt;=10),"Medium",AND(11&lt;=$B$7,$B$7&lt;=16),"Large",$B$7&gt;17,"Extra Large")</f>
        <v>n/a</v>
      </c>
      <c r="B11" s="141" t="str">
        <f>_xlfn.IFS($E$7="","n/a",AND(1&lt;=$E$7,$E$7&lt;=5),"Standard",$E$7&gt;5,"Extra")</f>
        <v>n/a</v>
      </c>
      <c r="C11" s="122"/>
      <c r="D11" s="413"/>
      <c r="E11" s="413"/>
      <c r="F11" s="122" t="s">
        <v>0</v>
      </c>
      <c r="G11" s="58"/>
      <c r="H11" s="59"/>
      <c r="I11" s="59"/>
      <c r="J11" s="59"/>
      <c r="K11" s="59"/>
      <c r="L11" s="60"/>
      <c r="M11" s="346"/>
      <c r="N11" s="347"/>
      <c r="O11" s="348"/>
    </row>
    <row r="12" spans="1:19" ht="15" customHeight="1" thickBot="1" x14ac:dyDescent="0.45">
      <c r="A12" s="142"/>
      <c r="B12" s="16"/>
      <c r="C12" s="16"/>
      <c r="D12" s="14"/>
      <c r="E12" s="14"/>
      <c r="F12" s="122" t="s">
        <v>19</v>
      </c>
      <c r="G12" s="61"/>
      <c r="H12" s="62"/>
      <c r="I12" s="62"/>
      <c r="J12" s="62"/>
      <c r="K12" s="62"/>
      <c r="L12" s="63"/>
      <c r="M12" s="346"/>
      <c r="N12" s="347"/>
      <c r="O12" s="348"/>
    </row>
    <row r="13" spans="1:19" s="18" customFormat="1" ht="21.6" customHeight="1" thickBot="1" x14ac:dyDescent="0.45">
      <c r="A13" s="298" t="s">
        <v>44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300"/>
    </row>
    <row r="14" spans="1:19" ht="30.6" customHeight="1" thickTop="1" x14ac:dyDescent="0.4">
      <c r="A14" s="374" t="s">
        <v>43</v>
      </c>
      <c r="B14" s="375"/>
      <c r="C14" s="375"/>
      <c r="D14" s="376"/>
      <c r="E14" s="338" t="s">
        <v>36</v>
      </c>
      <c r="F14" s="339"/>
      <c r="G14" s="64"/>
      <c r="H14" s="64"/>
      <c r="I14" s="64"/>
      <c r="J14" s="64"/>
      <c r="K14" s="64"/>
      <c r="L14" s="64"/>
      <c r="M14" s="76">
        <f>SUM(G14:L14)</f>
        <v>0</v>
      </c>
      <c r="N14" s="361">
        <f>IFERROR((SUM(M14:M15))/$M$44,0)</f>
        <v>0</v>
      </c>
      <c r="O14" s="157"/>
    </row>
    <row r="15" spans="1:19" ht="30.6" customHeight="1" thickBot="1" x14ac:dyDescent="0.45">
      <c r="A15" s="352" t="s">
        <v>105</v>
      </c>
      <c r="B15" s="353"/>
      <c r="C15" s="354"/>
      <c r="D15" s="349" t="s">
        <v>125</v>
      </c>
      <c r="E15" s="350"/>
      <c r="F15" s="351"/>
      <c r="G15" s="65"/>
      <c r="H15" s="65"/>
      <c r="I15" s="65"/>
      <c r="J15" s="65"/>
      <c r="K15" s="65"/>
      <c r="L15" s="65"/>
      <c r="M15" s="81">
        <f t="shared" ref="M15" si="0">SUM(G15:L15)</f>
        <v>0</v>
      </c>
      <c r="N15" s="362"/>
      <c r="O15" s="156"/>
    </row>
    <row r="16" spans="1:19" s="18" customFormat="1" ht="21.6" customHeight="1" thickBot="1" x14ac:dyDescent="0.45">
      <c r="A16" s="326" t="s">
        <v>119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00"/>
    </row>
    <row r="17" spans="1:15" ht="30.6" customHeight="1" thickTop="1" x14ac:dyDescent="0.4">
      <c r="A17" s="331" t="s">
        <v>42</v>
      </c>
      <c r="B17" s="332"/>
      <c r="C17" s="332"/>
      <c r="D17" s="333"/>
      <c r="E17" s="363" t="s">
        <v>54</v>
      </c>
      <c r="F17" s="364"/>
      <c r="G17" s="66"/>
      <c r="H17" s="66"/>
      <c r="I17" s="66"/>
      <c r="J17" s="66"/>
      <c r="K17" s="66"/>
      <c r="L17" s="66"/>
      <c r="M17" s="79">
        <f>SUM(G17:L17)</f>
        <v>0</v>
      </c>
      <c r="N17" s="361">
        <f>IFERROR((SUM(M17:M18))/$M$44,0)</f>
        <v>0</v>
      </c>
      <c r="O17" s="154"/>
    </row>
    <row r="18" spans="1:15" ht="30.6" customHeight="1" thickBot="1" x14ac:dyDescent="0.45">
      <c r="A18" s="328" t="s">
        <v>121</v>
      </c>
      <c r="B18" s="329"/>
      <c r="C18" s="329"/>
      <c r="D18" s="330"/>
      <c r="E18" s="285" t="s">
        <v>55</v>
      </c>
      <c r="F18" s="286"/>
      <c r="G18" s="67"/>
      <c r="H18" s="67"/>
      <c r="I18" s="67"/>
      <c r="J18" s="67"/>
      <c r="K18" s="67"/>
      <c r="L18" s="67"/>
      <c r="M18" s="78">
        <f>SUM(G18:L18)</f>
        <v>0</v>
      </c>
      <c r="N18" s="377"/>
      <c r="O18" s="153"/>
    </row>
    <row r="19" spans="1:15" s="18" customFormat="1" ht="21.6" customHeight="1" thickBot="1" x14ac:dyDescent="0.45">
      <c r="A19" s="298" t="s">
        <v>45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30.6" customHeight="1" thickTop="1" x14ac:dyDescent="0.4">
      <c r="A20" s="365" t="s">
        <v>89</v>
      </c>
      <c r="B20" s="366"/>
      <c r="C20" s="366"/>
      <c r="D20" s="366"/>
      <c r="E20" s="367"/>
      <c r="F20" s="125" t="s">
        <v>49</v>
      </c>
      <c r="G20" s="66"/>
      <c r="H20" s="66"/>
      <c r="I20" s="66"/>
      <c r="J20" s="66"/>
      <c r="K20" s="66"/>
      <c r="L20" s="66"/>
      <c r="M20" s="79">
        <f>SUM(G20:L20)</f>
        <v>0</v>
      </c>
      <c r="N20" s="355">
        <f>IFERROR((SUM(M20:M22))/$M$44,0)</f>
        <v>0</v>
      </c>
      <c r="O20" s="154"/>
    </row>
    <row r="21" spans="1:15" ht="30.6" customHeight="1" x14ac:dyDescent="0.4">
      <c r="A21" s="295" t="s">
        <v>39</v>
      </c>
      <c r="B21" s="296"/>
      <c r="C21" s="296"/>
      <c r="D21" s="297"/>
      <c r="E21" s="274" t="s">
        <v>33</v>
      </c>
      <c r="F21" s="276"/>
      <c r="G21" s="68"/>
      <c r="H21" s="68"/>
      <c r="I21" s="68"/>
      <c r="J21" s="68"/>
      <c r="K21" s="68"/>
      <c r="L21" s="68"/>
      <c r="M21" s="80">
        <f>SUM(G21:L21)</f>
        <v>0</v>
      </c>
      <c r="N21" s="356"/>
      <c r="O21" s="155"/>
    </row>
    <row r="22" spans="1:15" ht="30.6" customHeight="1" thickBot="1" x14ac:dyDescent="0.45">
      <c r="A22" s="352" t="s">
        <v>37</v>
      </c>
      <c r="B22" s="353"/>
      <c r="C22" s="354"/>
      <c r="D22" s="349" t="s">
        <v>124</v>
      </c>
      <c r="E22" s="350"/>
      <c r="F22" s="351"/>
      <c r="G22" s="69"/>
      <c r="H22" s="69"/>
      <c r="I22" s="69"/>
      <c r="J22" s="69"/>
      <c r="K22" s="69"/>
      <c r="L22" s="69"/>
      <c r="M22" s="77">
        <f>SUM(G22:L22)</f>
        <v>0</v>
      </c>
      <c r="N22" s="356"/>
      <c r="O22" s="152"/>
    </row>
    <row r="23" spans="1:15" s="18" customFormat="1" ht="21.6" customHeight="1" thickBot="1" x14ac:dyDescent="0.45">
      <c r="A23" s="298" t="s">
        <v>46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300"/>
    </row>
    <row r="24" spans="1:15" ht="30.45" customHeight="1" thickTop="1" x14ac:dyDescent="0.4">
      <c r="A24" s="365" t="s">
        <v>38</v>
      </c>
      <c r="B24" s="366"/>
      <c r="C24" s="367"/>
      <c r="D24" s="363" t="s">
        <v>132</v>
      </c>
      <c r="E24" s="378"/>
      <c r="F24" s="364"/>
      <c r="G24" s="68"/>
      <c r="H24" s="68"/>
      <c r="I24" s="68"/>
      <c r="J24" s="68"/>
      <c r="K24" s="68"/>
      <c r="L24" s="68"/>
      <c r="M24" s="80">
        <f t="shared" ref="M24:M25" si="1">SUM(G24:L24)</f>
        <v>0</v>
      </c>
      <c r="N24" s="377">
        <f>IFERROR((SUM(M24:M25))/$M$44,0)</f>
        <v>0</v>
      </c>
      <c r="O24" s="155"/>
    </row>
    <row r="25" spans="1:15" ht="30.6" customHeight="1" thickBot="1" x14ac:dyDescent="0.45">
      <c r="A25" s="379" t="s">
        <v>9</v>
      </c>
      <c r="B25" s="380"/>
      <c r="C25" s="380"/>
      <c r="D25" s="380"/>
      <c r="E25" s="288"/>
      <c r="F25" s="124" t="s">
        <v>34</v>
      </c>
      <c r="G25" s="67"/>
      <c r="H25" s="67"/>
      <c r="I25" s="67"/>
      <c r="J25" s="67"/>
      <c r="K25" s="67"/>
      <c r="L25" s="67"/>
      <c r="M25" s="78">
        <f t="shared" si="1"/>
        <v>0</v>
      </c>
      <c r="N25" s="377"/>
      <c r="O25" s="153"/>
    </row>
    <row r="26" spans="1:15" s="18" customFormat="1" ht="21.6" customHeight="1" thickBot="1" x14ac:dyDescent="0.45">
      <c r="A26" s="298" t="s">
        <v>120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300"/>
    </row>
    <row r="27" spans="1:15" ht="30.6" customHeight="1" thickTop="1" x14ac:dyDescent="0.4">
      <c r="A27" s="331" t="s">
        <v>40</v>
      </c>
      <c r="B27" s="332"/>
      <c r="C27" s="332"/>
      <c r="D27" s="333"/>
      <c r="E27" s="363" t="s">
        <v>35</v>
      </c>
      <c r="F27" s="364"/>
      <c r="G27" s="66"/>
      <c r="H27" s="66"/>
      <c r="I27" s="66"/>
      <c r="J27" s="66"/>
      <c r="K27" s="66"/>
      <c r="L27" s="66"/>
      <c r="M27" s="79">
        <f>SUM(G27:L27)</f>
        <v>0</v>
      </c>
      <c r="N27" s="361">
        <f>IFERROR((SUM(M27:M32))/$M$44,0)</f>
        <v>0</v>
      </c>
      <c r="O27" s="154"/>
    </row>
    <row r="28" spans="1:15" ht="30.6" customHeight="1" x14ac:dyDescent="0.4">
      <c r="A28" s="410" t="s">
        <v>86</v>
      </c>
      <c r="B28" s="411"/>
      <c r="C28" s="296"/>
      <c r="D28" s="274" t="s">
        <v>131</v>
      </c>
      <c r="E28" s="275"/>
      <c r="F28" s="276"/>
      <c r="G28" s="68"/>
      <c r="H28" s="68"/>
      <c r="I28" s="68"/>
      <c r="J28" s="68"/>
      <c r="K28" s="68"/>
      <c r="L28" s="68"/>
      <c r="M28" s="80">
        <f t="shared" ref="M28:M32" si="2">SUM(G28:L28)</f>
        <v>0</v>
      </c>
      <c r="N28" s="377"/>
      <c r="O28" s="155"/>
    </row>
    <row r="29" spans="1:15" ht="30.6" customHeight="1" x14ac:dyDescent="0.4">
      <c r="A29" s="410" t="s">
        <v>126</v>
      </c>
      <c r="B29" s="411"/>
      <c r="C29" s="411"/>
      <c r="D29" s="274" t="s">
        <v>134</v>
      </c>
      <c r="E29" s="275"/>
      <c r="F29" s="276"/>
      <c r="G29" s="68"/>
      <c r="H29" s="68"/>
      <c r="I29" s="68"/>
      <c r="J29" s="68"/>
      <c r="K29" s="68"/>
      <c r="L29" s="68"/>
      <c r="M29" s="80">
        <f t="shared" si="2"/>
        <v>0</v>
      </c>
      <c r="N29" s="377"/>
      <c r="O29" s="155"/>
    </row>
    <row r="30" spans="1:15" ht="30.6" customHeight="1" x14ac:dyDescent="0.4">
      <c r="A30" s="410" t="s">
        <v>122</v>
      </c>
      <c r="B30" s="411"/>
      <c r="C30" s="411"/>
      <c r="D30" s="274" t="s">
        <v>123</v>
      </c>
      <c r="E30" s="275"/>
      <c r="F30" s="276"/>
      <c r="G30" s="68"/>
      <c r="H30" s="68"/>
      <c r="I30" s="68"/>
      <c r="J30" s="68"/>
      <c r="K30" s="68"/>
      <c r="L30" s="68"/>
      <c r="M30" s="80">
        <f t="shared" si="2"/>
        <v>0</v>
      </c>
      <c r="N30" s="377"/>
      <c r="O30" s="155"/>
    </row>
    <row r="31" spans="1:15" ht="30.6" customHeight="1" x14ac:dyDescent="0.4">
      <c r="A31" s="295" t="s">
        <v>87</v>
      </c>
      <c r="B31" s="296"/>
      <c r="C31" s="296"/>
      <c r="D31" s="297"/>
      <c r="E31" s="274" t="s">
        <v>88</v>
      </c>
      <c r="F31" s="276"/>
      <c r="G31" s="68"/>
      <c r="H31" s="68"/>
      <c r="I31" s="68"/>
      <c r="J31" s="68"/>
      <c r="K31" s="68"/>
      <c r="L31" s="68"/>
      <c r="M31" s="80">
        <f t="shared" si="2"/>
        <v>0</v>
      </c>
      <c r="N31" s="377"/>
      <c r="O31" s="155"/>
    </row>
    <row r="32" spans="1:15" ht="30.6" customHeight="1" thickBot="1" x14ac:dyDescent="0.45">
      <c r="A32" s="287" t="s">
        <v>90</v>
      </c>
      <c r="B32" s="288"/>
      <c r="C32" s="288"/>
      <c r="D32" s="294"/>
      <c r="E32" s="285" t="s">
        <v>88</v>
      </c>
      <c r="F32" s="286"/>
      <c r="G32" s="67"/>
      <c r="H32" s="67"/>
      <c r="I32" s="67"/>
      <c r="J32" s="67"/>
      <c r="K32" s="67"/>
      <c r="L32" s="67"/>
      <c r="M32" s="78">
        <f t="shared" si="2"/>
        <v>0</v>
      </c>
      <c r="N32" s="377"/>
      <c r="O32" s="153"/>
    </row>
    <row r="33" spans="1:15" ht="21.6" customHeight="1" thickBot="1" x14ac:dyDescent="0.45">
      <c r="A33" s="298" t="s">
        <v>47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300"/>
    </row>
    <row r="34" spans="1:15" s="18" customFormat="1" ht="30.6" customHeight="1" thickTop="1" thickBot="1" x14ac:dyDescent="0.45">
      <c r="A34" s="280" t="s">
        <v>48</v>
      </c>
      <c r="B34" s="281"/>
      <c r="C34" s="282"/>
      <c r="D34" s="277" t="s">
        <v>127</v>
      </c>
      <c r="E34" s="278"/>
      <c r="F34" s="279"/>
      <c r="G34" s="67"/>
      <c r="H34" s="67"/>
      <c r="I34" s="67"/>
      <c r="J34" s="67"/>
      <c r="K34" s="67"/>
      <c r="L34" s="67"/>
      <c r="M34" s="78">
        <f>SUM(G34:L34)</f>
        <v>0</v>
      </c>
      <c r="N34" s="126">
        <f>IFERROR((SUM(M34))/$M$44,0)</f>
        <v>0</v>
      </c>
      <c r="O34" s="153"/>
    </row>
    <row r="35" spans="1:15" ht="21.6" customHeight="1" thickBot="1" x14ac:dyDescent="0.45">
      <c r="A35" s="298" t="s">
        <v>50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300"/>
    </row>
    <row r="36" spans="1:15" ht="30.6" customHeight="1" thickTop="1" x14ac:dyDescent="0.4">
      <c r="A36" s="365" t="s">
        <v>129</v>
      </c>
      <c r="B36" s="366"/>
      <c r="C36" s="367"/>
      <c r="D36" s="363" t="s">
        <v>124</v>
      </c>
      <c r="E36" s="378"/>
      <c r="F36" s="364"/>
      <c r="G36" s="66"/>
      <c r="H36" s="66"/>
      <c r="I36" s="66"/>
      <c r="J36" s="66"/>
      <c r="K36" s="66"/>
      <c r="L36" s="66"/>
      <c r="M36" s="79">
        <f>SUM(G36:L36)</f>
        <v>0</v>
      </c>
      <c r="N36" s="361">
        <f>IFERROR((SUM(M36:M37))/$M$44,0)</f>
        <v>0</v>
      </c>
      <c r="O36" s="154"/>
    </row>
    <row r="37" spans="1:15" ht="30.6" customHeight="1" thickBot="1" x14ac:dyDescent="0.45">
      <c r="A37" s="287" t="s">
        <v>41</v>
      </c>
      <c r="B37" s="288"/>
      <c r="C37" s="288"/>
      <c r="D37" s="289"/>
      <c r="E37" s="283" t="s">
        <v>130</v>
      </c>
      <c r="F37" s="284"/>
      <c r="G37" s="67"/>
      <c r="H37" s="67"/>
      <c r="I37" s="67"/>
      <c r="J37" s="67"/>
      <c r="K37" s="67"/>
      <c r="L37" s="67"/>
      <c r="M37" s="78">
        <f>SUM(G37:L37)</f>
        <v>0</v>
      </c>
      <c r="N37" s="377"/>
      <c r="O37" s="153"/>
    </row>
    <row r="38" spans="1:15" ht="21.6" customHeight="1" thickBot="1" x14ac:dyDescent="0.45">
      <c r="A38" s="298" t="s">
        <v>135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300"/>
    </row>
    <row r="39" spans="1:15" ht="30.45" customHeight="1" thickTop="1" thickBot="1" x14ac:dyDescent="0.45">
      <c r="A39" s="280" t="s">
        <v>51</v>
      </c>
      <c r="B39" s="281"/>
      <c r="C39" s="281"/>
      <c r="D39" s="282"/>
      <c r="E39" s="338" t="s">
        <v>133</v>
      </c>
      <c r="F39" s="279"/>
      <c r="G39" s="69"/>
      <c r="H39" s="69"/>
      <c r="I39" s="69"/>
      <c r="J39" s="69"/>
      <c r="K39" s="69"/>
      <c r="L39" s="69"/>
      <c r="M39" s="77">
        <f>SUM(G39:L39)</f>
        <v>0</v>
      </c>
      <c r="N39" s="129">
        <f>IFERROR((SUM(M39))/$M$44,0)</f>
        <v>0</v>
      </c>
      <c r="O39" s="152"/>
    </row>
    <row r="40" spans="1:15" ht="21.6" customHeight="1" thickBot="1" x14ac:dyDescent="0.45">
      <c r="A40" s="298" t="s">
        <v>113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300"/>
    </row>
    <row r="41" spans="1:15" s="18" customFormat="1" ht="30.6" customHeight="1" thickTop="1" thickBot="1" x14ac:dyDescent="0.45">
      <c r="A41" s="290" t="s">
        <v>114</v>
      </c>
      <c r="B41" s="291"/>
      <c r="C41" s="291"/>
      <c r="D41" s="289"/>
      <c r="E41" s="338" t="s">
        <v>20</v>
      </c>
      <c r="F41" s="339"/>
      <c r="G41" s="69"/>
      <c r="H41" s="69"/>
      <c r="I41" s="69"/>
      <c r="J41" s="69"/>
      <c r="K41" s="69"/>
      <c r="L41" s="69"/>
      <c r="M41" s="77">
        <f>SUM(G41:L41)</f>
        <v>0</v>
      </c>
      <c r="N41" s="129">
        <f>IFERROR((SUM(M41))/$M$44,0)</f>
        <v>0</v>
      </c>
      <c r="O41" s="152"/>
    </row>
    <row r="42" spans="1:15" ht="21.6" customHeight="1" thickBot="1" x14ac:dyDescent="0.45">
      <c r="A42" s="298" t="s">
        <v>52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300"/>
    </row>
    <row r="43" spans="1:15" ht="30.6" customHeight="1" thickTop="1" thickBot="1" x14ac:dyDescent="0.45">
      <c r="A43" s="301" t="s">
        <v>53</v>
      </c>
      <c r="B43" s="302"/>
      <c r="C43" s="303"/>
      <c r="D43" s="304" t="s">
        <v>128</v>
      </c>
      <c r="E43" s="305"/>
      <c r="F43" s="306"/>
      <c r="G43" s="64"/>
      <c r="H43" s="64"/>
      <c r="I43" s="64"/>
      <c r="J43" s="64"/>
      <c r="K43" s="64"/>
      <c r="L43" s="64"/>
      <c r="M43" s="76">
        <f>SUM(G43:L43)</f>
        <v>0</v>
      </c>
      <c r="N43" s="123">
        <f>IFERROR((SUM(M43))/$M$44,0)</f>
        <v>0</v>
      </c>
      <c r="O43" s="151"/>
    </row>
    <row r="44" spans="1:15" ht="15" customHeight="1" thickTop="1" x14ac:dyDescent="0.4">
      <c r="A44" s="19"/>
      <c r="B44" s="20"/>
      <c r="C44" s="20"/>
      <c r="D44" s="20"/>
      <c r="E44" s="21"/>
      <c r="F44" s="22" t="s">
        <v>64</v>
      </c>
      <c r="G44" s="23">
        <f t="shared" ref="G44:L44" si="3">SUM(G14:G43)</f>
        <v>0</v>
      </c>
      <c r="H44" s="23">
        <f t="shared" si="3"/>
        <v>0</v>
      </c>
      <c r="I44" s="23">
        <f t="shared" si="3"/>
        <v>0</v>
      </c>
      <c r="J44" s="23">
        <f t="shared" si="3"/>
        <v>0</v>
      </c>
      <c r="K44" s="23">
        <f t="shared" si="3"/>
        <v>0</v>
      </c>
      <c r="L44" s="23">
        <f t="shared" si="3"/>
        <v>0</v>
      </c>
      <c r="M44" s="24">
        <f t="shared" ref="M44" si="4">SUM(G44:L44)</f>
        <v>0</v>
      </c>
      <c r="N44" s="393">
        <f>SUM(N14:N43)</f>
        <v>0</v>
      </c>
      <c r="O44" s="25"/>
    </row>
    <row r="45" spans="1:15" ht="15" customHeight="1" x14ac:dyDescent="0.4">
      <c r="A45" s="37"/>
      <c r="D45" s="1"/>
      <c r="E45" s="11"/>
      <c r="F45" s="26" t="s">
        <v>63</v>
      </c>
      <c r="G45" s="27">
        <f t="shared" ref="G45:L45" si="5">G44/8</f>
        <v>0</v>
      </c>
      <c r="H45" s="27">
        <f t="shared" si="5"/>
        <v>0</v>
      </c>
      <c r="I45" s="27">
        <f t="shared" si="5"/>
        <v>0</v>
      </c>
      <c r="J45" s="27">
        <f t="shared" si="5"/>
        <v>0</v>
      </c>
      <c r="K45" s="27">
        <f t="shared" si="5"/>
        <v>0</v>
      </c>
      <c r="L45" s="27">
        <f t="shared" si="5"/>
        <v>0</v>
      </c>
      <c r="M45" s="116">
        <f>SUM(G45:L45)</f>
        <v>0</v>
      </c>
      <c r="N45" s="394"/>
      <c r="O45" s="28"/>
    </row>
    <row r="46" spans="1:15" ht="15" customHeight="1" thickBot="1" x14ac:dyDescent="0.45">
      <c r="A46" s="37"/>
      <c r="D46" s="1"/>
      <c r="E46" s="11"/>
      <c r="F46" s="114" t="s">
        <v>84</v>
      </c>
      <c r="G46" s="115">
        <f>IFERROR(G44/$M$44,0)</f>
        <v>0</v>
      </c>
      <c r="H46" s="115">
        <f t="shared" ref="H46:L46" si="6">IFERROR(H44/$M$44,0)</f>
        <v>0</v>
      </c>
      <c r="I46" s="115">
        <f t="shared" si="6"/>
        <v>0</v>
      </c>
      <c r="J46" s="115">
        <f t="shared" si="6"/>
        <v>0</v>
      </c>
      <c r="K46" s="115">
        <f t="shared" si="6"/>
        <v>0</v>
      </c>
      <c r="L46" s="117">
        <f t="shared" si="6"/>
        <v>0</v>
      </c>
      <c r="M46" s="118"/>
      <c r="N46" s="394"/>
      <c r="O46" s="28"/>
    </row>
    <row r="47" spans="1:15" ht="15" customHeight="1" thickTop="1" thickBot="1" x14ac:dyDescent="0.45">
      <c r="A47" s="389" t="s">
        <v>101</v>
      </c>
      <c r="B47" s="390"/>
      <c r="C47" s="144">
        <f>IFERROR(M44/B7/E7,0)</f>
        <v>0</v>
      </c>
      <c r="D47" s="1"/>
      <c r="E47" s="11"/>
      <c r="F47" s="114" t="s">
        <v>85</v>
      </c>
      <c r="G47" s="115">
        <f>IFERROR(G48/$M$48,0)</f>
        <v>0</v>
      </c>
      <c r="H47" s="115">
        <f t="shared" ref="H47:L47" si="7">IFERROR(H48/$M$48,0)</f>
        <v>0</v>
      </c>
      <c r="I47" s="115">
        <f t="shared" si="7"/>
        <v>0</v>
      </c>
      <c r="J47" s="115">
        <f t="shared" si="7"/>
        <v>0</v>
      </c>
      <c r="K47" s="115">
        <f t="shared" si="7"/>
        <v>0</v>
      </c>
      <c r="L47" s="115">
        <f t="shared" si="7"/>
        <v>0</v>
      </c>
      <c r="M47" s="118"/>
      <c r="N47" s="395"/>
      <c r="O47" s="28"/>
    </row>
    <row r="48" spans="1:15" ht="15" customHeight="1" thickTop="1" thickBot="1" x14ac:dyDescent="0.45">
      <c r="A48" s="391" t="s">
        <v>102</v>
      </c>
      <c r="B48" s="392"/>
      <c r="C48" s="145">
        <f>IFERROR(M48/B7/E7,0)</f>
        <v>0</v>
      </c>
      <c r="D48" s="1"/>
      <c r="E48" s="11"/>
      <c r="F48" s="29" t="s">
        <v>65</v>
      </c>
      <c r="G48" s="30">
        <f t="shared" ref="G48:L48" si="8">(G44*G12)</f>
        <v>0</v>
      </c>
      <c r="H48" s="30">
        <f t="shared" si="8"/>
        <v>0</v>
      </c>
      <c r="I48" s="30">
        <f t="shared" si="8"/>
        <v>0</v>
      </c>
      <c r="J48" s="30">
        <f t="shared" si="8"/>
        <v>0</v>
      </c>
      <c r="K48" s="30">
        <f t="shared" si="8"/>
        <v>0</v>
      </c>
      <c r="L48" s="31">
        <f t="shared" si="8"/>
        <v>0</v>
      </c>
      <c r="M48" s="74">
        <f>SUM(G48:L48)</f>
        <v>0</v>
      </c>
      <c r="N48" s="400" t="s">
        <v>56</v>
      </c>
      <c r="O48" s="401"/>
    </row>
    <row r="49" spans="1:22" s="13" customFormat="1" ht="6" customHeight="1" thickBot="1" x14ac:dyDescent="0.45">
      <c r="A49" s="32"/>
      <c r="D49" s="33"/>
      <c r="E49" s="33"/>
      <c r="F49" s="34"/>
      <c r="G49" s="35"/>
      <c r="H49" s="35"/>
      <c r="I49" s="35"/>
      <c r="J49" s="35"/>
      <c r="K49" s="35"/>
      <c r="L49" s="35"/>
      <c r="M49" s="35"/>
      <c r="N49" s="35"/>
      <c r="O49" s="36"/>
    </row>
    <row r="50" spans="1:22" ht="22.95" customHeight="1" thickTop="1" thickBot="1" x14ac:dyDescent="0.45">
      <c r="A50" s="37"/>
      <c r="D50" s="38"/>
      <c r="E50" s="38"/>
      <c r="G50" s="402" t="s">
        <v>69</v>
      </c>
      <c r="H50" s="403"/>
      <c r="I50" s="403"/>
      <c r="J50" s="403"/>
      <c r="K50" s="403"/>
      <c r="L50" s="403"/>
      <c r="M50" s="403"/>
      <c r="N50" s="403"/>
      <c r="O50" s="404"/>
    </row>
    <row r="51" spans="1:22" s="18" customFormat="1" ht="33.6" customHeight="1" thickTop="1" thickBot="1" x14ac:dyDescent="0.45">
      <c r="A51" s="37"/>
      <c r="B51" s="1"/>
      <c r="C51" s="1"/>
      <c r="D51" s="1"/>
      <c r="E51" s="1"/>
      <c r="G51" s="405" t="s">
        <v>26</v>
      </c>
      <c r="H51" s="406"/>
      <c r="I51" s="406"/>
      <c r="J51" s="407"/>
      <c r="K51" s="39" t="s">
        <v>29</v>
      </c>
      <c r="L51" s="39" t="s">
        <v>28</v>
      </c>
      <c r="M51" s="39" t="s">
        <v>7</v>
      </c>
      <c r="N51" s="408" t="s">
        <v>22</v>
      </c>
      <c r="O51" s="409"/>
      <c r="Q51" s="40"/>
      <c r="R51" s="40"/>
      <c r="S51" s="40"/>
      <c r="T51" s="40"/>
      <c r="U51" s="40"/>
      <c r="V51" s="40"/>
    </row>
    <row r="52" spans="1:22" ht="30.6" customHeight="1" x14ac:dyDescent="0.4">
      <c r="A52" s="37"/>
      <c r="D52" s="1"/>
      <c r="E52" s="1"/>
      <c r="G52" s="386" t="s">
        <v>27</v>
      </c>
      <c r="H52" s="387"/>
      <c r="I52" s="387"/>
      <c r="J52" s="388"/>
      <c r="K52" s="41">
        <v>45</v>
      </c>
      <c r="L52" s="70"/>
      <c r="M52" s="42">
        <f>K52*L52</f>
        <v>0</v>
      </c>
      <c r="N52" s="398"/>
      <c r="O52" s="399"/>
      <c r="Q52" s="13"/>
      <c r="R52" s="13"/>
      <c r="S52" s="13"/>
      <c r="T52" s="13"/>
      <c r="U52" s="13"/>
      <c r="V52" s="13"/>
    </row>
    <row r="53" spans="1:22" s="18" customFormat="1" ht="105.6" customHeight="1" x14ac:dyDescent="0.4">
      <c r="A53" s="43"/>
      <c r="C53" s="1"/>
      <c r="G53" s="381" t="s">
        <v>103</v>
      </c>
      <c r="H53" s="382"/>
      <c r="I53" s="382"/>
      <c r="J53" s="383"/>
      <c r="K53" s="44">
        <v>0.2</v>
      </c>
      <c r="L53" s="71"/>
      <c r="M53" s="44">
        <f>K53*L53</f>
        <v>0</v>
      </c>
      <c r="N53" s="320" t="s">
        <v>108</v>
      </c>
      <c r="O53" s="321"/>
      <c r="Q53" s="40"/>
      <c r="R53" s="40"/>
      <c r="S53" s="40"/>
      <c r="T53" s="40"/>
      <c r="U53" s="40"/>
      <c r="V53" s="40"/>
    </row>
    <row r="54" spans="1:22" s="18" customFormat="1" ht="30.6" customHeight="1" x14ac:dyDescent="0.6">
      <c r="A54" s="307"/>
      <c r="B54" s="271"/>
      <c r="C54" s="1"/>
      <c r="D54" s="1"/>
      <c r="E54" s="1"/>
      <c r="G54" s="381" t="s">
        <v>104</v>
      </c>
      <c r="H54" s="382"/>
      <c r="I54" s="382"/>
      <c r="J54" s="383"/>
      <c r="K54" s="44">
        <v>78.900000000000006</v>
      </c>
      <c r="L54" s="71"/>
      <c r="M54" s="44">
        <f t="shared" ref="M54:M58" si="9">K54*L54</f>
        <v>0</v>
      </c>
      <c r="N54" s="320"/>
      <c r="O54" s="321"/>
      <c r="Q54" s="40"/>
      <c r="R54" s="40"/>
      <c r="S54" s="40"/>
      <c r="T54" s="40"/>
      <c r="U54" s="40"/>
      <c r="V54" s="40"/>
    </row>
    <row r="55" spans="1:22" s="18" customFormat="1" ht="30.6" customHeight="1" x14ac:dyDescent="0.4">
      <c r="A55" s="45"/>
      <c r="B55" s="1"/>
      <c r="C55" s="1"/>
      <c r="D55" s="1"/>
      <c r="E55" s="1"/>
      <c r="G55" s="381" t="s">
        <v>10</v>
      </c>
      <c r="H55" s="382"/>
      <c r="I55" s="382"/>
      <c r="J55" s="383"/>
      <c r="K55" s="46">
        <v>9</v>
      </c>
      <c r="L55" s="71"/>
      <c r="M55" s="44">
        <f t="shared" si="9"/>
        <v>0</v>
      </c>
      <c r="N55" s="320"/>
      <c r="O55" s="321"/>
      <c r="Q55" s="40"/>
      <c r="R55" s="40"/>
      <c r="S55" s="40"/>
      <c r="T55" s="40"/>
      <c r="U55" s="40"/>
      <c r="V55" s="40"/>
    </row>
    <row r="56" spans="1:22" ht="30.6" customHeight="1" thickBot="1" x14ac:dyDescent="0.45">
      <c r="A56" s="45"/>
      <c r="D56" s="1"/>
      <c r="E56" s="1"/>
      <c r="G56" s="381" t="s">
        <v>12</v>
      </c>
      <c r="H56" s="382"/>
      <c r="I56" s="382"/>
      <c r="J56" s="383"/>
      <c r="K56" s="46">
        <v>11.8</v>
      </c>
      <c r="L56" s="71"/>
      <c r="M56" s="44">
        <f t="shared" si="9"/>
        <v>0</v>
      </c>
      <c r="N56" s="320"/>
      <c r="O56" s="321"/>
      <c r="Q56" s="13"/>
      <c r="R56" s="13"/>
      <c r="S56" s="13"/>
      <c r="T56" s="13"/>
      <c r="U56" s="13"/>
      <c r="V56" s="13"/>
    </row>
    <row r="57" spans="1:22" ht="30.6" customHeight="1" thickTop="1" x14ac:dyDescent="0.4">
      <c r="A57" s="384" t="s">
        <v>57</v>
      </c>
      <c r="B57" s="385"/>
      <c r="C57" s="396">
        <f>M48</f>
        <v>0</v>
      </c>
      <c r="D57" s="397"/>
      <c r="E57" s="1"/>
      <c r="G57" s="381" t="s">
        <v>11</v>
      </c>
      <c r="H57" s="382"/>
      <c r="I57" s="382"/>
      <c r="J57" s="383"/>
      <c r="K57" s="46">
        <v>20.5</v>
      </c>
      <c r="L57" s="71"/>
      <c r="M57" s="44">
        <f t="shared" si="9"/>
        <v>0</v>
      </c>
      <c r="N57" s="320"/>
      <c r="O57" s="321"/>
      <c r="S57" s="1" t="s">
        <v>8</v>
      </c>
    </row>
    <row r="58" spans="1:22" ht="30.6" customHeight="1" thickBot="1" x14ac:dyDescent="0.45">
      <c r="A58" s="308" t="s">
        <v>30</v>
      </c>
      <c r="B58" s="309"/>
      <c r="C58" s="310">
        <f>M59</f>
        <v>0</v>
      </c>
      <c r="D58" s="311"/>
      <c r="E58" s="1"/>
      <c r="G58" s="312" t="s">
        <v>91</v>
      </c>
      <c r="H58" s="313"/>
      <c r="I58" s="313"/>
      <c r="J58" s="314"/>
      <c r="K58" s="31">
        <v>0.09</v>
      </c>
      <c r="L58" s="72"/>
      <c r="M58" s="30">
        <f t="shared" si="9"/>
        <v>0</v>
      </c>
      <c r="N58" s="318" t="s">
        <v>107</v>
      </c>
      <c r="O58" s="319"/>
      <c r="S58" s="1" t="s">
        <v>8</v>
      </c>
    </row>
    <row r="59" spans="1:22" ht="21.6" customHeight="1" thickTop="1" thickBot="1" x14ac:dyDescent="0.45">
      <c r="A59" s="292" t="s">
        <v>58</v>
      </c>
      <c r="B59" s="293"/>
      <c r="C59" s="272">
        <f>SUM(C57:C58)</f>
        <v>0</v>
      </c>
      <c r="D59" s="273"/>
      <c r="E59" s="47"/>
      <c r="F59" s="47"/>
      <c r="G59" s="48"/>
      <c r="H59" s="48"/>
      <c r="I59" s="48"/>
      <c r="J59" s="48"/>
      <c r="K59" s="47"/>
      <c r="L59" s="47"/>
      <c r="M59" s="75">
        <f>SUM(M52:M58)</f>
        <v>0</v>
      </c>
      <c r="N59" s="316" t="s">
        <v>31</v>
      </c>
      <c r="O59" s="317"/>
      <c r="S59" s="1" t="s">
        <v>8</v>
      </c>
    </row>
    <row r="60" spans="1:22" ht="15" customHeight="1" thickTop="1" x14ac:dyDescent="0.4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15" t="str">
        <f>'Cost Summary'!M26</f>
        <v>Template updated 9/13/2021</v>
      </c>
      <c r="O60" s="315"/>
    </row>
    <row r="61" spans="1:22" x14ac:dyDescent="0.4">
      <c r="A61" s="12"/>
      <c r="B61" s="12"/>
      <c r="C61" s="12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1:22" x14ac:dyDescent="0.4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1:22" x14ac:dyDescent="0.6">
      <c r="A63" s="271"/>
      <c r="B63" s="271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1:22" x14ac:dyDescent="0.4">
      <c r="A64" s="5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s="18" customFormat="1" ht="15" customHeight="1" x14ac:dyDescent="0.4">
      <c r="A65" s="50"/>
      <c r="B65" s="1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x14ac:dyDescent="0.4">
      <c r="A66" s="50"/>
    </row>
  </sheetData>
  <sheetProtection sheet="1" formatColumns="0" formatRows="0" selectLockedCells="1"/>
  <mergeCells count="106">
    <mergeCell ref="A29:C29"/>
    <mergeCell ref="D29:F29"/>
    <mergeCell ref="A28:C28"/>
    <mergeCell ref="G54:J54"/>
    <mergeCell ref="A33:O33"/>
    <mergeCell ref="N27:N32"/>
    <mergeCell ref="A38:O38"/>
    <mergeCell ref="D10:E11"/>
    <mergeCell ref="A30:C30"/>
    <mergeCell ref="A39:D39"/>
    <mergeCell ref="E39:F39"/>
    <mergeCell ref="D28:F28"/>
    <mergeCell ref="A27:D27"/>
    <mergeCell ref="A22:C22"/>
    <mergeCell ref="D22:F22"/>
    <mergeCell ref="A36:C36"/>
    <mergeCell ref="D36:F36"/>
    <mergeCell ref="G57:J57"/>
    <mergeCell ref="G55:J55"/>
    <mergeCell ref="G56:J56"/>
    <mergeCell ref="A57:B57"/>
    <mergeCell ref="A42:O42"/>
    <mergeCell ref="A40:O40"/>
    <mergeCell ref="E41:F41"/>
    <mergeCell ref="N36:N37"/>
    <mergeCell ref="G52:J52"/>
    <mergeCell ref="G53:J53"/>
    <mergeCell ref="A47:B47"/>
    <mergeCell ref="A48:B48"/>
    <mergeCell ref="N44:N47"/>
    <mergeCell ref="C57:D57"/>
    <mergeCell ref="N56:O56"/>
    <mergeCell ref="N55:O55"/>
    <mergeCell ref="N53:O53"/>
    <mergeCell ref="N52:O52"/>
    <mergeCell ref="N48:O48"/>
    <mergeCell ref="N54:O54"/>
    <mergeCell ref="G50:O50"/>
    <mergeCell ref="G51:J51"/>
    <mergeCell ref="N51:O51"/>
    <mergeCell ref="B2:F2"/>
    <mergeCell ref="N14:N15"/>
    <mergeCell ref="E18:F18"/>
    <mergeCell ref="E17:F17"/>
    <mergeCell ref="A20:E20"/>
    <mergeCell ref="E27:F27"/>
    <mergeCell ref="E21:F21"/>
    <mergeCell ref="E4:F4"/>
    <mergeCell ref="E3:F3"/>
    <mergeCell ref="K2:L2"/>
    <mergeCell ref="K3:L3"/>
    <mergeCell ref="K4:L4"/>
    <mergeCell ref="A14:D14"/>
    <mergeCell ref="N17:N18"/>
    <mergeCell ref="N24:N25"/>
    <mergeCell ref="D24:F24"/>
    <mergeCell ref="A24:C24"/>
    <mergeCell ref="A25:E25"/>
    <mergeCell ref="A1:O1"/>
    <mergeCell ref="I2:J2"/>
    <mergeCell ref="A13:O13"/>
    <mergeCell ref="A26:O26"/>
    <mergeCell ref="A23:O23"/>
    <mergeCell ref="A19:O19"/>
    <mergeCell ref="A16:O16"/>
    <mergeCell ref="A18:D18"/>
    <mergeCell ref="A17:D17"/>
    <mergeCell ref="A21:D21"/>
    <mergeCell ref="I3:J3"/>
    <mergeCell ref="I4:J4"/>
    <mergeCell ref="M2:N2"/>
    <mergeCell ref="A6:I6"/>
    <mergeCell ref="E14:F14"/>
    <mergeCell ref="G7:H7"/>
    <mergeCell ref="K7:L7"/>
    <mergeCell ref="A9:O9"/>
    <mergeCell ref="M10:M12"/>
    <mergeCell ref="N10:N12"/>
    <mergeCell ref="O10:O12"/>
    <mergeCell ref="D15:F15"/>
    <mergeCell ref="A15:C15"/>
    <mergeCell ref="N20:N22"/>
    <mergeCell ref="A63:B63"/>
    <mergeCell ref="C59:D59"/>
    <mergeCell ref="D30:F30"/>
    <mergeCell ref="D34:F34"/>
    <mergeCell ref="A34:C34"/>
    <mergeCell ref="E37:F37"/>
    <mergeCell ref="E32:F32"/>
    <mergeCell ref="E31:F31"/>
    <mergeCell ref="A37:D37"/>
    <mergeCell ref="A41:D41"/>
    <mergeCell ref="A59:B59"/>
    <mergeCell ref="A32:D32"/>
    <mergeCell ref="A31:D31"/>
    <mergeCell ref="A35:O35"/>
    <mergeCell ref="A43:C43"/>
    <mergeCell ref="D43:F43"/>
    <mergeCell ref="A54:B54"/>
    <mergeCell ref="A58:B58"/>
    <mergeCell ref="C58:D58"/>
    <mergeCell ref="G58:J58"/>
    <mergeCell ref="N60:O60"/>
    <mergeCell ref="N59:O59"/>
    <mergeCell ref="N58:O58"/>
    <mergeCell ref="N57:O57"/>
  </mergeCells>
  <phoneticPr fontId="2" type="noConversion"/>
  <hyperlinks>
    <hyperlink ref="D10:E11" r:id="rId1" display="Please ensure that the latest version of this form is being used by checking here" xr:uid="{6DCDD3C5-0897-43E2-8A26-974959356E2C}"/>
  </hyperlinks>
  <printOptions horizontalCentered="1"/>
  <pageMargins left="0.25" right="0.25" top="0.75" bottom="0.75" header="0.3" footer="0.3"/>
  <pageSetup paperSize="17" scale="56" orientation="portrait" r:id="rId2"/>
  <headerFooter alignWithMargins="0"/>
  <rowBreaks count="1" manualBreakCount="1">
    <brk id="74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6C87-917B-46DC-9313-B6092F34FBF8}">
  <sheetPr>
    <pageSetUpPr fitToPage="1"/>
  </sheetPr>
  <dimension ref="A1:V66"/>
  <sheetViews>
    <sheetView showGridLines="0" zoomScale="85" zoomScaleNormal="85" zoomScaleSheetLayoutView="85" workbookViewId="0">
      <pane ySplit="12" topLeftCell="A48" activePane="bottomLeft" state="frozen"/>
      <selection pane="bottomLeft" activeCell="B2" sqref="B2:F2"/>
    </sheetView>
  </sheetViews>
  <sheetFormatPr defaultColWidth="9.1171875" defaultRowHeight="15" x14ac:dyDescent="0.4"/>
  <cols>
    <col min="1" max="1" width="18" style="1" customWidth="1"/>
    <col min="2" max="2" width="15.41015625" style="1" customWidth="1"/>
    <col min="3" max="3" width="11.87890625" style="1" customWidth="1"/>
    <col min="4" max="4" width="22.703125" style="12" customWidth="1"/>
    <col min="5" max="5" width="6.703125" style="12" customWidth="1"/>
    <col min="6" max="6" width="24.41015625" style="12" customWidth="1"/>
    <col min="7" max="12" width="12.703125" style="1" customWidth="1"/>
    <col min="13" max="13" width="13.87890625" style="1" customWidth="1"/>
    <col min="14" max="14" width="13.703125" style="1" customWidth="1"/>
    <col min="15" max="15" width="33.234375" style="1" customWidth="1"/>
    <col min="16" max="16" width="9.1171875" style="1"/>
    <col min="17" max="17" width="47.87890625" style="1" customWidth="1"/>
    <col min="18" max="16384" width="9.1171875" style="1"/>
  </cols>
  <sheetData>
    <row r="1" spans="1:19" ht="23.45" customHeight="1" thickTop="1" thickBot="1" x14ac:dyDescent="0.45">
      <c r="A1" s="322" t="str">
        <f>'Project 1'!A1</f>
        <v>Detailed Cost Estimate for Signal System Timing Project</v>
      </c>
      <c r="B1" s="323"/>
      <c r="C1" s="323"/>
      <c r="D1" s="323"/>
      <c r="E1" s="323"/>
      <c r="F1" s="323"/>
      <c r="G1" s="324"/>
      <c r="H1" s="324"/>
      <c r="I1" s="324"/>
      <c r="J1" s="324"/>
      <c r="K1" s="324"/>
      <c r="L1" s="324"/>
      <c r="M1" s="324"/>
      <c r="N1" s="324"/>
      <c r="O1" s="325"/>
    </row>
    <row r="2" spans="1:19" s="3" customFormat="1" ht="16.350000000000001" customHeight="1" thickTop="1" thickBot="1" x14ac:dyDescent="0.45">
      <c r="A2" s="180" t="str">
        <f>'Project 1'!A2</f>
        <v>Location:</v>
      </c>
      <c r="B2" s="357"/>
      <c r="C2" s="358"/>
      <c r="D2" s="358"/>
      <c r="E2" s="359"/>
      <c r="F2" s="360"/>
      <c r="G2" s="2"/>
      <c r="I2" s="264" t="str">
        <f>'Project 1'!I2</f>
        <v>Firm:</v>
      </c>
      <c r="J2" s="264"/>
      <c r="K2" s="370">
        <f>IFERROR('Cost Summary'!$J$2,0)</f>
        <v>0</v>
      </c>
      <c r="L2" s="371"/>
      <c r="M2" s="334" t="str">
        <f>'Project 1'!M2</f>
        <v>Prepared By:</v>
      </c>
      <c r="N2" s="334"/>
      <c r="O2" s="54"/>
    </row>
    <row r="3" spans="1:19" s="3" customFormat="1" ht="16.350000000000001" customHeight="1" thickBot="1" x14ac:dyDescent="0.45">
      <c r="A3" s="179" t="str">
        <f>'Project 1'!A3</f>
        <v>Signal System:</v>
      </c>
      <c r="B3" s="51"/>
      <c r="D3" s="177" t="str">
        <f>'Project 1'!D3</f>
        <v>County:</v>
      </c>
      <c r="E3" s="368"/>
      <c r="F3" s="369"/>
      <c r="G3" s="4"/>
      <c r="I3" s="253" t="str">
        <f>'Project 1'!I3</f>
        <v>LSC Number:</v>
      </c>
      <c r="J3" s="414"/>
      <c r="K3" s="372"/>
      <c r="L3" s="373"/>
      <c r="N3" s="177" t="str">
        <f>'Project 1'!N3</f>
        <v>Date:</v>
      </c>
      <c r="O3" s="119"/>
      <c r="R3" s="5"/>
      <c r="S3" s="5"/>
    </row>
    <row r="4" spans="1:19" s="3" customFormat="1" ht="16.350000000000001" customHeight="1" thickBot="1" x14ac:dyDescent="0.45">
      <c r="A4" s="179" t="str">
        <f>'Project 1'!A4</f>
        <v>Division:</v>
      </c>
      <c r="B4" s="52"/>
      <c r="D4" s="177" t="str">
        <f>'Project 1'!D4</f>
        <v>City/Town:</v>
      </c>
      <c r="E4" s="368"/>
      <c r="F4" s="369"/>
      <c r="G4" s="4"/>
      <c r="I4" s="233" t="str">
        <f>'Project 1'!I4</f>
        <v>WBS Number:</v>
      </c>
      <c r="J4" s="419"/>
      <c r="K4" s="372"/>
      <c r="L4" s="373"/>
      <c r="M4" s="158"/>
      <c r="O4" s="6"/>
      <c r="R4" s="5"/>
      <c r="S4" s="5"/>
    </row>
    <row r="5" spans="1:19" s="3" customFormat="1" ht="3" customHeight="1" thickBot="1" x14ac:dyDescent="0.45">
      <c r="A5" s="113"/>
      <c r="B5" s="7"/>
      <c r="C5" s="7"/>
      <c r="D5" s="8"/>
      <c r="E5" s="8"/>
      <c r="F5" s="178"/>
      <c r="G5" s="8"/>
      <c r="H5" s="8"/>
      <c r="I5" s="178"/>
      <c r="J5" s="178"/>
      <c r="K5" s="9"/>
      <c r="L5" s="9"/>
      <c r="M5" s="10"/>
      <c r="N5" s="10"/>
      <c r="O5" s="6"/>
      <c r="R5" s="5"/>
      <c r="S5" s="5"/>
    </row>
    <row r="6" spans="1:19" ht="17.7" thickBot="1" x14ac:dyDescent="0.45">
      <c r="A6" s="335" t="s">
        <v>98</v>
      </c>
      <c r="B6" s="336"/>
      <c r="C6" s="336"/>
      <c r="D6" s="336"/>
      <c r="E6" s="336"/>
      <c r="F6" s="336"/>
      <c r="G6" s="336"/>
      <c r="H6" s="336"/>
      <c r="I6" s="337"/>
      <c r="J6" s="134"/>
      <c r="K6" s="135"/>
      <c r="L6" s="135"/>
      <c r="M6" s="135"/>
      <c r="N6" s="135"/>
      <c r="O6" s="11"/>
      <c r="R6" s="12"/>
      <c r="S6" s="12"/>
    </row>
    <row r="7" spans="1:19" ht="18.600000000000001" customHeight="1" thickBot="1" x14ac:dyDescent="0.45">
      <c r="A7" s="143" t="str">
        <f>'Project 1'!A7</f>
        <v># of signals:</v>
      </c>
      <c r="B7" s="53"/>
      <c r="C7" s="136"/>
      <c r="D7" s="137" t="str">
        <f>'Project 1'!D7</f>
        <v># of timing plans:</v>
      </c>
      <c r="E7" s="53"/>
      <c r="F7" s="138"/>
      <c r="G7" s="340" t="str">
        <f>'Project 1'!G7</f>
        <v># of critical intersections:</v>
      </c>
      <c r="H7" s="341"/>
      <c r="I7" s="53"/>
      <c r="J7" s="139"/>
      <c r="K7" s="342"/>
      <c r="L7" s="342"/>
      <c r="M7" s="13"/>
      <c r="N7" s="15"/>
      <c r="O7" s="11"/>
      <c r="R7" s="12"/>
      <c r="S7" s="12"/>
    </row>
    <row r="8" spans="1:19" s="13" customFormat="1" ht="3" customHeight="1" thickBot="1" x14ac:dyDescent="0.45">
      <c r="A8" s="32"/>
      <c r="D8" s="14"/>
      <c r="E8" s="14"/>
      <c r="F8" s="122"/>
      <c r="G8" s="15"/>
      <c r="H8" s="14"/>
      <c r="K8" s="16"/>
      <c r="L8" s="16"/>
      <c r="M8" s="15"/>
      <c r="N8" s="15"/>
      <c r="O8" s="17"/>
    </row>
    <row r="9" spans="1:19" ht="22.95" customHeight="1" thickBot="1" x14ac:dyDescent="0.45">
      <c r="A9" s="343" t="str">
        <f>'Project 1'!A9</f>
        <v>Payroll Costs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</row>
    <row r="10" spans="1:19" ht="30.6" customHeight="1" thickBot="1" x14ac:dyDescent="0.45">
      <c r="A10" s="140" t="str">
        <f>'Project 1'!A10</f>
        <v>System Size</v>
      </c>
      <c r="B10" s="140" t="str">
        <f>'Project 1'!B10</f>
        <v>Timing Plans</v>
      </c>
      <c r="C10" s="122"/>
      <c r="D10" s="412" t="s">
        <v>109</v>
      </c>
      <c r="E10" s="412"/>
      <c r="F10" s="122" t="str">
        <f>'Project 1'!F10</f>
        <v>Name:</v>
      </c>
      <c r="G10" s="55"/>
      <c r="H10" s="56"/>
      <c r="I10" s="56"/>
      <c r="J10" s="56"/>
      <c r="K10" s="56"/>
      <c r="L10" s="57"/>
      <c r="M10" s="346" t="str">
        <f>'Project 1'!M10</f>
        <v>Totals</v>
      </c>
      <c r="N10" s="415" t="str">
        <f>'Project 1'!N10</f>
        <v>% of Total Project</v>
      </c>
      <c r="O10" s="417" t="s">
        <v>21</v>
      </c>
    </row>
    <row r="11" spans="1:19" ht="15.6" customHeight="1" thickBot="1" x14ac:dyDescent="0.45">
      <c r="A11" s="141" t="str">
        <f>_xlfn.IFS($B$7="","n/a",AND(2&lt;=$B$7,$B$7&lt;=5),"Small",AND(6&lt;=$B$7,$B$7&lt;=10),"Medium",AND(11&lt;=$B$7,$B$7&lt;=16),"Large",$B$7&gt;17,"Extra Large")</f>
        <v>n/a</v>
      </c>
      <c r="B11" s="141" t="str">
        <f>_xlfn.IFS($E$7="","n/a",AND(1&lt;=$E$7,$E$7&lt;=5),"Standard",$E$7&gt;5,"Extra")</f>
        <v>n/a</v>
      </c>
      <c r="C11" s="122"/>
      <c r="D11" s="413"/>
      <c r="E11" s="413"/>
      <c r="F11" s="122" t="str">
        <f>'Project 1'!F11</f>
        <v>Classification</v>
      </c>
      <c r="G11" s="58"/>
      <c r="H11" s="59"/>
      <c r="I11" s="59"/>
      <c r="J11" s="59"/>
      <c r="K11" s="59"/>
      <c r="L11" s="60"/>
      <c r="M11" s="346"/>
      <c r="N11" s="347"/>
      <c r="O11" s="348"/>
    </row>
    <row r="12" spans="1:19" ht="15" customHeight="1" thickBot="1" x14ac:dyDescent="0.45">
      <c r="A12" s="142"/>
      <c r="B12" s="16"/>
      <c r="C12" s="16"/>
      <c r="D12" s="14"/>
      <c r="E12" s="14"/>
      <c r="F12" s="122" t="str">
        <f>'Project 1'!F12</f>
        <v>Labor Rate:</v>
      </c>
      <c r="G12" s="61"/>
      <c r="H12" s="62"/>
      <c r="I12" s="62"/>
      <c r="J12" s="62"/>
      <c r="K12" s="62"/>
      <c r="L12" s="63"/>
      <c r="M12" s="346"/>
      <c r="N12" s="416"/>
      <c r="O12" s="418"/>
    </row>
    <row r="13" spans="1:19" s="18" customFormat="1" ht="21.6" customHeight="1" thickBot="1" x14ac:dyDescent="0.45">
      <c r="A13" s="298" t="str">
        <f>'Project 1'!A13</f>
        <v>Task 1: Project Management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300"/>
    </row>
    <row r="14" spans="1:19" ht="30.6" customHeight="1" thickTop="1" x14ac:dyDescent="0.4">
      <c r="A14" s="374" t="str">
        <f>'Project 1'!A14</f>
        <v>Project Management (invoicing, scheduling, etc)</v>
      </c>
      <c r="B14" s="375"/>
      <c r="C14" s="375"/>
      <c r="D14" s="376"/>
      <c r="E14" s="338" t="str">
        <f>'Project 1'!E14</f>
        <v>1-4 hours per intersection</v>
      </c>
      <c r="F14" s="339"/>
      <c r="G14" s="64"/>
      <c r="H14" s="64"/>
      <c r="I14" s="64"/>
      <c r="J14" s="64"/>
      <c r="K14" s="64"/>
      <c r="L14" s="64"/>
      <c r="M14" s="76">
        <f>SUM(G14:L14)</f>
        <v>0</v>
      </c>
      <c r="N14" s="361">
        <f>IFERROR((SUM(M14:M15))/$M$44,0)</f>
        <v>0</v>
      </c>
      <c r="O14" s="157"/>
    </row>
    <row r="15" spans="1:19" ht="30.6" customHeight="1" thickBot="1" x14ac:dyDescent="0.45">
      <c r="A15" s="352" t="str">
        <f>'Project 1'!A15</f>
        <v>Travel Times (to and from project and meetings)</v>
      </c>
      <c r="B15" s="353"/>
      <c r="C15" s="354"/>
      <c r="D15" s="349" t="str">
        <f>'Project 1'!D15</f>
        <v>Use Google Maps or similar to calculate with the one-way mileage and number of trips</v>
      </c>
      <c r="E15" s="350"/>
      <c r="F15" s="351"/>
      <c r="G15" s="65"/>
      <c r="H15" s="65"/>
      <c r="I15" s="65"/>
      <c r="J15" s="65"/>
      <c r="K15" s="65"/>
      <c r="L15" s="65"/>
      <c r="M15" s="81">
        <f t="shared" ref="M15" si="0">SUM(G15:L15)</f>
        <v>0</v>
      </c>
      <c r="N15" s="362"/>
      <c r="O15" s="156"/>
    </row>
    <row r="16" spans="1:19" s="18" customFormat="1" ht="21.6" customHeight="1" thickBot="1" x14ac:dyDescent="0.45">
      <c r="A16" s="298" t="str">
        <f>'Project 1'!A16</f>
        <v>Task 2: Kick-Off Meeting and One-Page Project Summary Sheet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300"/>
    </row>
    <row r="17" spans="1:15" ht="30.6" customHeight="1" thickTop="1" x14ac:dyDescent="0.4">
      <c r="A17" s="331" t="str">
        <f>'Project 1'!A17</f>
        <v>Kick-Off Meeting with Division to discuss project in detail</v>
      </c>
      <c r="B17" s="332"/>
      <c r="C17" s="332"/>
      <c r="D17" s="333"/>
      <c r="E17" s="363" t="str">
        <f>'Project 1'!E17</f>
        <v>1-2 hours per system</v>
      </c>
      <c r="F17" s="364"/>
      <c r="G17" s="66"/>
      <c r="H17" s="66"/>
      <c r="I17" s="66"/>
      <c r="J17" s="66"/>
      <c r="K17" s="66"/>
      <c r="L17" s="66"/>
      <c r="M17" s="79">
        <f>SUM(G17:L17)</f>
        <v>0</v>
      </c>
      <c r="N17" s="361">
        <f>IFERROR((SUM(M17:M18))/$M$44,0)</f>
        <v>0</v>
      </c>
      <c r="O17" s="154"/>
    </row>
    <row r="18" spans="1:15" ht="30.6" customHeight="1" thickBot="1" x14ac:dyDescent="0.45">
      <c r="A18" s="328" t="str">
        <f>'Project 1'!A18</f>
        <v>Prepare and submit the One-Page Project Summary Sheet per the Scope</v>
      </c>
      <c r="B18" s="329"/>
      <c r="C18" s="329"/>
      <c r="D18" s="330"/>
      <c r="E18" s="285" t="str">
        <f>'Project 1'!E18</f>
        <v>8-16 hours per system</v>
      </c>
      <c r="F18" s="286"/>
      <c r="G18" s="67"/>
      <c r="H18" s="67"/>
      <c r="I18" s="67"/>
      <c r="J18" s="67"/>
      <c r="K18" s="67"/>
      <c r="L18" s="67"/>
      <c r="M18" s="78">
        <f>SUM(G18:L18)</f>
        <v>0</v>
      </c>
      <c r="N18" s="377"/>
      <c r="O18" s="153"/>
    </row>
    <row r="19" spans="1:15" s="18" customFormat="1" ht="21.6" customHeight="1" thickBot="1" x14ac:dyDescent="0.45">
      <c r="A19" s="298" t="str">
        <f>'Project 1'!A19</f>
        <v>Task 3: Field Data Collection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30.6" customHeight="1" thickTop="1" x14ac:dyDescent="0.4">
      <c r="A20" s="365" t="str">
        <f>'Project 1'!A20</f>
        <v xml:space="preserve">Initial Field Investigations: collect project data, review and compare existing signal plans to field conditions, review timings, confirm Tru-Traffic coordinates, observe traffic, etc. </v>
      </c>
      <c r="B20" s="366"/>
      <c r="C20" s="366"/>
      <c r="D20" s="366"/>
      <c r="E20" s="367"/>
      <c r="F20" s="184" t="str">
        <f>'Project 1'!F20</f>
        <v>1-3 hours per intersection</v>
      </c>
      <c r="G20" s="66"/>
      <c r="H20" s="66"/>
      <c r="I20" s="66"/>
      <c r="J20" s="66"/>
      <c r="K20" s="66"/>
      <c r="L20" s="66"/>
      <c r="M20" s="79">
        <f>SUM(G20:L20)</f>
        <v>0</v>
      </c>
      <c r="N20" s="355">
        <f>IFERROR((SUM(M20:M22))/$M$44,0)</f>
        <v>0</v>
      </c>
      <c r="O20" s="154"/>
    </row>
    <row r="21" spans="1:15" ht="30.6" customHeight="1" x14ac:dyDescent="0.4">
      <c r="A21" s="295" t="str">
        <f>'Project 1'!A21</f>
        <v>Additional Data Collection: request counts, gather stopwatch timings, upload system detector logs</v>
      </c>
      <c r="B21" s="296"/>
      <c r="C21" s="296"/>
      <c r="D21" s="297"/>
      <c r="E21" s="274" t="str">
        <f>'Project 1'!E21</f>
        <v>4-8 hours per critical intersection
1-2 hours per standard intersection</v>
      </c>
      <c r="F21" s="276"/>
      <c r="G21" s="68"/>
      <c r="H21" s="68"/>
      <c r="I21" s="68"/>
      <c r="J21" s="68"/>
      <c r="K21" s="68"/>
      <c r="L21" s="68"/>
      <c r="M21" s="80">
        <f>SUM(G21:L21)</f>
        <v>0</v>
      </c>
      <c r="N21" s="356"/>
      <c r="O21" s="155"/>
    </row>
    <row r="22" spans="1:15" ht="30.6" customHeight="1" thickBot="1" x14ac:dyDescent="0.45">
      <c r="A22" s="352" t="str">
        <f>'Project 1'!A22</f>
        <v>Upload existing timing data from controllers</v>
      </c>
      <c r="B22" s="353"/>
      <c r="C22" s="354"/>
      <c r="D22" s="349" t="str">
        <f>'Project 1'!D22</f>
        <v>0.5 hours per closed loop systems with master intersection
0.5-0.75 hours per local intersection (Centracs or no comms)</v>
      </c>
      <c r="E22" s="350"/>
      <c r="F22" s="351"/>
      <c r="G22" s="69"/>
      <c r="H22" s="69"/>
      <c r="I22" s="69"/>
      <c r="J22" s="69"/>
      <c r="K22" s="69"/>
      <c r="L22" s="69"/>
      <c r="M22" s="77">
        <f>SUM(G22:L22)</f>
        <v>0</v>
      </c>
      <c r="N22" s="356"/>
      <c r="O22" s="152"/>
    </row>
    <row r="23" spans="1:15" s="18" customFormat="1" ht="21.6" customHeight="1" thickBot="1" x14ac:dyDescent="0.45">
      <c r="A23" s="298" t="str">
        <f>'Project 1'!A23</f>
        <v>Task 4: Evaluation of Existing Signal System Operations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300"/>
    </row>
    <row r="24" spans="1:15" ht="30.6" customHeight="1" thickTop="1" x14ac:dyDescent="0.4">
      <c r="A24" s="365" t="str">
        <f>'Project 1'!A24</f>
        <v>Collect Tru-Traffic "Before" runs</v>
      </c>
      <c r="B24" s="366"/>
      <c r="C24" s="367"/>
      <c r="D24" s="363" t="str">
        <f>'Project 1'!D24</f>
        <v>≤5 signals: 1 hour per plan
&gt;5 signals: (roundtrip travel time) * (6 runs) * (number of plans)</v>
      </c>
      <c r="E24" s="378"/>
      <c r="F24" s="364"/>
      <c r="G24" s="68"/>
      <c r="H24" s="68"/>
      <c r="I24" s="68"/>
      <c r="J24" s="68"/>
      <c r="K24" s="68"/>
      <c r="L24" s="68"/>
      <c r="M24" s="80">
        <f t="shared" ref="M24:M25" si="1">SUM(G24:L24)</f>
        <v>0</v>
      </c>
      <c r="N24" s="377">
        <f>IFERROR((SUM(M24:M25))/$M$44,0)</f>
        <v>0</v>
      </c>
      <c r="O24" s="155"/>
    </row>
    <row r="25" spans="1:15" ht="30.6" customHeight="1" thickBot="1" x14ac:dyDescent="0.45">
      <c r="A25" s="379" t="str">
        <f>'Project 1'!A25</f>
        <v>Additional Field Investigation: observe traffic patterns, indentify/confirm critical intersections, estimate splits</v>
      </c>
      <c r="B25" s="380"/>
      <c r="C25" s="380"/>
      <c r="D25" s="380"/>
      <c r="E25" s="288"/>
      <c r="F25" s="183" t="str">
        <f>'Project 1'!F25</f>
        <v>1-2 hours per intersection</v>
      </c>
      <c r="G25" s="67"/>
      <c r="H25" s="67"/>
      <c r="I25" s="67"/>
      <c r="J25" s="67"/>
      <c r="K25" s="67"/>
      <c r="L25" s="67"/>
      <c r="M25" s="78">
        <f t="shared" si="1"/>
        <v>0</v>
      </c>
      <c r="N25" s="377"/>
      <c r="O25" s="153"/>
    </row>
    <row r="26" spans="1:15" s="18" customFormat="1" ht="21.6" customHeight="1" thickBot="1" x14ac:dyDescent="0.45">
      <c r="A26" s="298" t="str">
        <f>'Project 1'!A26</f>
        <v>Task 5: Develop Signal System Timing Plans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300"/>
    </row>
    <row r="27" spans="1:15" ht="30.6" customHeight="1" thickTop="1" x14ac:dyDescent="0.4">
      <c r="A27" s="331" t="str">
        <f>'Project 1'!A27</f>
        <v>Timing Plan Analysis: review/revise Synchro files, transfer data to Tru-Traffic, etc.</v>
      </c>
      <c r="B27" s="332"/>
      <c r="C27" s="332"/>
      <c r="D27" s="333"/>
      <c r="E27" s="363" t="str">
        <f>'Project 1'!E27</f>
        <v>1-2 hours per critical intersection per timing plan</v>
      </c>
      <c r="F27" s="364"/>
      <c r="G27" s="66"/>
      <c r="H27" s="66"/>
      <c r="I27" s="66"/>
      <c r="J27" s="66"/>
      <c r="K27" s="66"/>
      <c r="L27" s="66"/>
      <c r="M27" s="79">
        <f>SUM(G27:L27)</f>
        <v>0</v>
      </c>
      <c r="N27" s="361">
        <f>IFERROR((SUM(M27:M32))/$M$44,0)</f>
        <v>0</v>
      </c>
      <c r="O27" s="154"/>
    </row>
    <row r="28" spans="1:15" ht="30.6" customHeight="1" x14ac:dyDescent="0.4">
      <c r="A28" s="410" t="str">
        <f>'Project 1'!A28</f>
        <v>Timing Plan Analysis: optimize cycle lengths and offsets</v>
      </c>
      <c r="B28" s="411"/>
      <c r="C28" s="296"/>
      <c r="D28" s="274" t="str">
        <f>'Project 1'!D28</f>
        <v>1-2 hours per critical intersection per plan and 
0.5-1 hour per standard intersection per plan</v>
      </c>
      <c r="E28" s="275"/>
      <c r="F28" s="276"/>
      <c r="G28" s="68"/>
      <c r="H28" s="68"/>
      <c r="I28" s="68"/>
      <c r="J28" s="68"/>
      <c r="K28" s="68"/>
      <c r="L28" s="68"/>
      <c r="M28" s="80">
        <f t="shared" ref="M28:M32" si="2">SUM(G28:L28)</f>
        <v>0</v>
      </c>
      <c r="N28" s="377"/>
      <c r="O28" s="155"/>
    </row>
    <row r="29" spans="1:15" ht="30.6" customHeight="1" x14ac:dyDescent="0.4">
      <c r="A29" s="410" t="str">
        <f>'Project 1'!A29</f>
        <v>TransLink32/Centracs Data Input: update/develop database, standard "System Data Tree", etc.</v>
      </c>
      <c r="B29" s="411"/>
      <c r="C29" s="411"/>
      <c r="D29" s="274" t="str">
        <f>'Project 1'!D29</f>
        <v>0.5 hours per intersection per timing plan</v>
      </c>
      <c r="E29" s="275"/>
      <c r="F29" s="276"/>
      <c r="G29" s="68"/>
      <c r="H29" s="68"/>
      <c r="I29" s="68"/>
      <c r="J29" s="68"/>
      <c r="K29" s="68"/>
      <c r="L29" s="68"/>
      <c r="M29" s="80">
        <f t="shared" si="2"/>
        <v>0</v>
      </c>
      <c r="N29" s="377"/>
      <c r="O29" s="155"/>
    </row>
    <row r="30" spans="1:15" ht="30.6" customHeight="1" x14ac:dyDescent="0.4">
      <c r="A30" s="410" t="str">
        <f>'Project 1'!A30</f>
        <v>Develop/review/revise TransLink32 master graphics or Centracs graphics</v>
      </c>
      <c r="B30" s="411"/>
      <c r="C30" s="411"/>
      <c r="D30" s="274" t="str">
        <f>'Project 1'!D30</f>
        <v>TransLink32: 2 hours per system + 0.25 hours per signal
Centracs: 0.5 hours per signal (only if no graphics exist yet)</v>
      </c>
      <c r="E30" s="275"/>
      <c r="F30" s="276"/>
      <c r="G30" s="68"/>
      <c r="H30" s="68"/>
      <c r="I30" s="68"/>
      <c r="J30" s="68"/>
      <c r="K30" s="68"/>
      <c r="L30" s="68"/>
      <c r="M30" s="80">
        <f t="shared" si="2"/>
        <v>0</v>
      </c>
      <c r="N30" s="377"/>
      <c r="O30" s="155"/>
    </row>
    <row r="31" spans="1:15" ht="30.6" customHeight="1" x14ac:dyDescent="0.4">
      <c r="A31" s="295" t="str">
        <f>'Project 1'!A31</f>
        <v>Develop or review/revise incident management plans (if applicable)</v>
      </c>
      <c r="B31" s="296"/>
      <c r="C31" s="296"/>
      <c r="D31" s="297"/>
      <c r="E31" s="274" t="str">
        <f>'Project 1'!E31</f>
        <v>1-2 hours per intersection per plan</v>
      </c>
      <c r="F31" s="276"/>
      <c r="G31" s="68"/>
      <c r="H31" s="68"/>
      <c r="I31" s="68"/>
      <c r="J31" s="68"/>
      <c r="K31" s="68"/>
      <c r="L31" s="68"/>
      <c r="M31" s="80">
        <f t="shared" si="2"/>
        <v>0</v>
      </c>
      <c r="N31" s="377"/>
      <c r="O31" s="155"/>
    </row>
    <row r="32" spans="1:15" ht="30.6" customHeight="1" thickBot="1" x14ac:dyDescent="0.45">
      <c r="A32" s="287" t="str">
        <f>'Project 1'!A32</f>
        <v>Develop final coordination timing plans and schedules</v>
      </c>
      <c r="B32" s="288"/>
      <c r="C32" s="288"/>
      <c r="D32" s="294"/>
      <c r="E32" s="285" t="str">
        <f>'Project 1'!E32</f>
        <v>1-2 hours per intersection per plan</v>
      </c>
      <c r="F32" s="286"/>
      <c r="G32" s="67"/>
      <c r="H32" s="67"/>
      <c r="I32" s="67"/>
      <c r="J32" s="67"/>
      <c r="K32" s="67"/>
      <c r="L32" s="67"/>
      <c r="M32" s="78">
        <f t="shared" si="2"/>
        <v>0</v>
      </c>
      <c r="N32" s="377"/>
      <c r="O32" s="153"/>
    </row>
    <row r="33" spans="1:15" ht="21.6" customHeight="1" thickBot="1" x14ac:dyDescent="0.45">
      <c r="A33" s="298" t="str">
        <f>'Project 1'!A33</f>
        <v>Task 6: Preliminary Submittal and Report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300"/>
    </row>
    <row r="34" spans="1:15" s="18" customFormat="1" ht="30.6" customHeight="1" thickTop="1" thickBot="1" x14ac:dyDescent="0.45">
      <c r="A34" s="280" t="str">
        <f>'Project 1'!A34</f>
        <v>Prepare Preliminary Submittal and Report</v>
      </c>
      <c r="B34" s="281"/>
      <c r="C34" s="282"/>
      <c r="D34" s="277" t="str">
        <f>'Project 1'!D34</f>
        <v>4 hours per system + 0.5 hours per signal</v>
      </c>
      <c r="E34" s="278"/>
      <c r="F34" s="279"/>
      <c r="G34" s="67"/>
      <c r="H34" s="67"/>
      <c r="I34" s="67"/>
      <c r="J34" s="67"/>
      <c r="K34" s="67"/>
      <c r="L34" s="67"/>
      <c r="M34" s="78">
        <f>SUM(G34:L34)</f>
        <v>0</v>
      </c>
      <c r="N34" s="182">
        <f>IFERROR((SUM(M34))/$M$44,0)</f>
        <v>0</v>
      </c>
      <c r="O34" s="153"/>
    </row>
    <row r="35" spans="1:15" ht="21.6" customHeight="1" thickBot="1" x14ac:dyDescent="0.45">
      <c r="A35" s="298" t="str">
        <f>'Project 1'!A35</f>
        <v>Task 7: Field Implementation and Fine-Tuning of New Timing Plans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300"/>
    </row>
    <row r="36" spans="1:15" ht="30.6" customHeight="1" thickTop="1" x14ac:dyDescent="0.4">
      <c r="A36" s="365" t="str">
        <f>'Project 1'!A36</f>
        <v>Download new timings plan to controllers
(ONLY after Preliminary Submittal approved)</v>
      </c>
      <c r="B36" s="366"/>
      <c r="C36" s="367"/>
      <c r="D36" s="363" t="str">
        <f>'Project 1'!D36</f>
        <v>0.5 hours per closed loop systems with master intersection
0.5-0.75 hours per local intersection (Centracs or no comms)</v>
      </c>
      <c r="E36" s="378"/>
      <c r="F36" s="364"/>
      <c r="G36" s="66"/>
      <c r="H36" s="66"/>
      <c r="I36" s="66"/>
      <c r="J36" s="66"/>
      <c r="K36" s="66"/>
      <c r="L36" s="66"/>
      <c r="M36" s="79">
        <f>SUM(G36:L36)</f>
        <v>0</v>
      </c>
      <c r="N36" s="361">
        <f>IFERROR((SUM(M36:M37))/$M$44,0)</f>
        <v>0</v>
      </c>
      <c r="O36" s="154"/>
    </row>
    <row r="37" spans="1:15" ht="30.6" customHeight="1" thickBot="1" x14ac:dyDescent="0.45">
      <c r="A37" s="287" t="str">
        <f>'Project 1'!A37</f>
        <v>Evaluate, analyze, review, and fine-tune timing plans</v>
      </c>
      <c r="B37" s="288"/>
      <c r="C37" s="288"/>
      <c r="D37" s="289"/>
      <c r="E37" s="283" t="str">
        <f>'Project 1'!E37</f>
        <v>2-4 hours per signal</v>
      </c>
      <c r="F37" s="284"/>
      <c r="G37" s="67"/>
      <c r="H37" s="67"/>
      <c r="I37" s="67"/>
      <c r="J37" s="67"/>
      <c r="K37" s="67"/>
      <c r="L37" s="67"/>
      <c r="M37" s="78">
        <f>SUM(G37:L37)</f>
        <v>0</v>
      </c>
      <c r="N37" s="377"/>
      <c r="O37" s="153"/>
    </row>
    <row r="38" spans="1:15" ht="21.6" customHeight="1" thickBot="1" x14ac:dyDescent="0.45">
      <c r="A38" s="298" t="str">
        <f>'Project 1'!A38</f>
        <v>Task 8: Evaluation of Signal System Operations (travel-time runs)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300"/>
    </row>
    <row r="39" spans="1:15" ht="30.6" customHeight="1" thickTop="1" thickBot="1" x14ac:dyDescent="0.45">
      <c r="A39" s="290" t="str">
        <f>'Project 1'!A39</f>
        <v>Collect Tru-Traffic "After" runs, additional "Fine Tuning" as necessary</v>
      </c>
      <c r="B39" s="291"/>
      <c r="C39" s="291"/>
      <c r="D39" s="289"/>
      <c r="E39" s="338" t="str">
        <f>'Project 1'!E39</f>
        <v>Time for Before Runs + 0.5 hours per intersection per plan</v>
      </c>
      <c r="F39" s="339"/>
      <c r="G39" s="69"/>
      <c r="H39" s="69"/>
      <c r="I39" s="69"/>
      <c r="J39" s="69"/>
      <c r="K39" s="69"/>
      <c r="L39" s="69"/>
      <c r="M39" s="77">
        <f>SUM(G39:L39)</f>
        <v>0</v>
      </c>
      <c r="N39" s="185">
        <f>IFERROR((SUM(M39))/$M$44,0)</f>
        <v>0</v>
      </c>
      <c r="O39" s="152"/>
    </row>
    <row r="40" spans="1:15" ht="21.6" customHeight="1" thickBot="1" x14ac:dyDescent="0.45">
      <c r="A40" s="298" t="str">
        <f>'Project 1'!A40</f>
        <v>Task 9: Project Closeout Meeting with Division Staff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300"/>
    </row>
    <row r="41" spans="1:15" s="18" customFormat="1" ht="30.6" customHeight="1" thickTop="1" thickBot="1" x14ac:dyDescent="0.45">
      <c r="A41" s="290" t="str">
        <f>'Project 1'!A41</f>
        <v>Meet with Division, Municipal, SSTO, and Regional Traffic representatives to review and explain all work done</v>
      </c>
      <c r="B41" s="291"/>
      <c r="C41" s="291"/>
      <c r="D41" s="289"/>
      <c r="E41" s="338" t="str">
        <f>'Project 1'!E41</f>
        <v>up to 4 hours per System</v>
      </c>
      <c r="F41" s="339"/>
      <c r="G41" s="69"/>
      <c r="H41" s="69"/>
      <c r="I41" s="69"/>
      <c r="J41" s="69"/>
      <c r="K41" s="69"/>
      <c r="L41" s="69"/>
      <c r="M41" s="77">
        <f>SUM(G41:L41)</f>
        <v>0</v>
      </c>
      <c r="N41" s="185">
        <f>IFERROR((SUM(M41))/$M$44,0)</f>
        <v>0</v>
      </c>
      <c r="O41" s="152"/>
    </row>
    <row r="42" spans="1:15" ht="21.6" customHeight="1" thickBot="1" x14ac:dyDescent="0.45">
      <c r="A42" s="298" t="str">
        <f>'Project 1'!A42</f>
        <v>Task 10: Final Submittal and Report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300"/>
    </row>
    <row r="43" spans="1:15" ht="30.6" customHeight="1" thickTop="1" thickBot="1" x14ac:dyDescent="0.45">
      <c r="A43" s="301" t="str">
        <f>'Project 1'!A43</f>
        <v>Prepare Final Submittal and Report</v>
      </c>
      <c r="B43" s="302"/>
      <c r="C43" s="303"/>
      <c r="D43" s="304" t="str">
        <f>'Project 1'!D43</f>
        <v>6 hours per system + 0.5 hours per signal</v>
      </c>
      <c r="E43" s="305"/>
      <c r="F43" s="306"/>
      <c r="G43" s="64"/>
      <c r="H43" s="64"/>
      <c r="I43" s="64"/>
      <c r="J43" s="64"/>
      <c r="K43" s="64"/>
      <c r="L43" s="64"/>
      <c r="M43" s="76">
        <f>SUM(G43:L43)</f>
        <v>0</v>
      </c>
      <c r="N43" s="181">
        <f>IFERROR((SUM(M43))/$M$44,0)</f>
        <v>0</v>
      </c>
      <c r="O43" s="151"/>
    </row>
    <row r="44" spans="1:15" ht="15" customHeight="1" thickTop="1" x14ac:dyDescent="0.4">
      <c r="A44" s="19"/>
      <c r="B44" s="20"/>
      <c r="C44" s="20"/>
      <c r="D44" s="20"/>
      <c r="E44" s="21"/>
      <c r="F44" s="22" t="str">
        <f>'Project 1'!F44</f>
        <v>Total Hours per Employee:</v>
      </c>
      <c r="G44" s="23">
        <f t="shared" ref="G44:L44" si="3">SUM(G14:G43)</f>
        <v>0</v>
      </c>
      <c r="H44" s="23">
        <f t="shared" si="3"/>
        <v>0</v>
      </c>
      <c r="I44" s="23">
        <f t="shared" si="3"/>
        <v>0</v>
      </c>
      <c r="J44" s="23">
        <f t="shared" si="3"/>
        <v>0</v>
      </c>
      <c r="K44" s="23">
        <f t="shared" si="3"/>
        <v>0</v>
      </c>
      <c r="L44" s="23">
        <f t="shared" si="3"/>
        <v>0</v>
      </c>
      <c r="M44" s="24">
        <f t="shared" ref="M44" si="4">SUM(G44:L44)</f>
        <v>0</v>
      </c>
      <c r="N44" s="393">
        <f>SUM(N14:N43)</f>
        <v>0</v>
      </c>
      <c r="O44" s="25"/>
    </row>
    <row r="45" spans="1:15" ht="15" customHeight="1" x14ac:dyDescent="0.4">
      <c r="A45" s="37"/>
      <c r="D45" s="1"/>
      <c r="E45" s="11"/>
      <c r="F45" s="26" t="str">
        <f>'Project 1'!F45</f>
        <v>Total Days per Employee:</v>
      </c>
      <c r="G45" s="27">
        <f t="shared" ref="G45:L45" si="5">G44/8</f>
        <v>0</v>
      </c>
      <c r="H45" s="27">
        <f t="shared" si="5"/>
        <v>0</v>
      </c>
      <c r="I45" s="27">
        <f t="shared" si="5"/>
        <v>0</v>
      </c>
      <c r="J45" s="27">
        <f t="shared" si="5"/>
        <v>0</v>
      </c>
      <c r="K45" s="27">
        <f t="shared" si="5"/>
        <v>0</v>
      </c>
      <c r="L45" s="27">
        <f t="shared" si="5"/>
        <v>0</v>
      </c>
      <c r="M45" s="116">
        <f>SUM(G45:L45)</f>
        <v>0</v>
      </c>
      <c r="N45" s="394"/>
      <c r="O45" s="28"/>
    </row>
    <row r="46" spans="1:15" ht="15" customHeight="1" thickBot="1" x14ac:dyDescent="0.45">
      <c r="A46" s="37"/>
      <c r="D46" s="1"/>
      <c r="E46" s="11"/>
      <c r="F46" s="114" t="str">
        <f>'Project 1'!F46</f>
        <v>Percentage of Hours:</v>
      </c>
      <c r="G46" s="115">
        <f>IFERROR(G44/$M$44,0)</f>
        <v>0</v>
      </c>
      <c r="H46" s="115">
        <f t="shared" ref="H46:L46" si="6">IFERROR(H44/$M$44,0)</f>
        <v>0</v>
      </c>
      <c r="I46" s="115">
        <f t="shared" si="6"/>
        <v>0</v>
      </c>
      <c r="J46" s="115">
        <f t="shared" si="6"/>
        <v>0</v>
      </c>
      <c r="K46" s="115">
        <f t="shared" si="6"/>
        <v>0</v>
      </c>
      <c r="L46" s="117">
        <f t="shared" si="6"/>
        <v>0</v>
      </c>
      <c r="M46" s="118"/>
      <c r="N46" s="394"/>
      <c r="O46" s="28"/>
    </row>
    <row r="47" spans="1:15" ht="15" customHeight="1" thickTop="1" thickBot="1" x14ac:dyDescent="0.45">
      <c r="A47" s="389" t="str">
        <f>'Project 1'!A47</f>
        <v>Hours per Signal per Plan:</v>
      </c>
      <c r="B47" s="390"/>
      <c r="C47" s="144">
        <f>IFERROR(M44/B7/E7,0)</f>
        <v>0</v>
      </c>
      <c r="D47" s="1"/>
      <c r="E47" s="11"/>
      <c r="F47" s="114" t="str">
        <f>'Project 1'!F47</f>
        <v>Percentage of Cost:</v>
      </c>
      <c r="G47" s="115">
        <f>IFERROR(G48/$M$48,0)</f>
        <v>0</v>
      </c>
      <c r="H47" s="115">
        <f t="shared" ref="H47:L47" si="7">IFERROR(H48/$M$48,0)</f>
        <v>0</v>
      </c>
      <c r="I47" s="115">
        <f t="shared" si="7"/>
        <v>0</v>
      </c>
      <c r="J47" s="115">
        <f t="shared" si="7"/>
        <v>0</v>
      </c>
      <c r="K47" s="115">
        <f t="shared" si="7"/>
        <v>0</v>
      </c>
      <c r="L47" s="115">
        <f t="shared" si="7"/>
        <v>0</v>
      </c>
      <c r="M47" s="118"/>
      <c r="N47" s="395"/>
      <c r="O47" s="28"/>
    </row>
    <row r="48" spans="1:15" ht="15" customHeight="1" thickTop="1" thickBot="1" x14ac:dyDescent="0.45">
      <c r="A48" s="420" t="str">
        <f>'Project 1'!A48</f>
        <v>Payroll per Signal per Plan:</v>
      </c>
      <c r="B48" s="421"/>
      <c r="C48" s="145">
        <f>IFERROR(M48/B7/E7,0)</f>
        <v>0</v>
      </c>
      <c r="D48" s="1"/>
      <c r="E48" s="11"/>
      <c r="F48" s="29" t="str">
        <f>'Project 1'!F48</f>
        <v>Total Costs per Employee:</v>
      </c>
      <c r="G48" s="30">
        <f t="shared" ref="G48:L48" si="8">(G44*G12)</f>
        <v>0</v>
      </c>
      <c r="H48" s="30">
        <f t="shared" si="8"/>
        <v>0</v>
      </c>
      <c r="I48" s="30">
        <f t="shared" si="8"/>
        <v>0</v>
      </c>
      <c r="J48" s="30">
        <f t="shared" si="8"/>
        <v>0</v>
      </c>
      <c r="K48" s="30">
        <f t="shared" si="8"/>
        <v>0</v>
      </c>
      <c r="L48" s="31">
        <f t="shared" si="8"/>
        <v>0</v>
      </c>
      <c r="M48" s="74">
        <f>SUM(G48:L48)</f>
        <v>0</v>
      </c>
      <c r="N48" s="400" t="s">
        <v>56</v>
      </c>
      <c r="O48" s="401"/>
    </row>
    <row r="49" spans="1:22" s="13" customFormat="1" ht="6" customHeight="1" thickBot="1" x14ac:dyDescent="0.45">
      <c r="A49" s="32"/>
      <c r="D49" s="33"/>
      <c r="E49" s="33"/>
      <c r="F49" s="34"/>
      <c r="G49" s="35"/>
      <c r="H49" s="35"/>
      <c r="I49" s="35"/>
      <c r="J49" s="35"/>
      <c r="K49" s="35"/>
      <c r="L49" s="35"/>
      <c r="M49" s="35"/>
      <c r="N49" s="35"/>
      <c r="O49" s="36"/>
    </row>
    <row r="50" spans="1:22" ht="22.95" customHeight="1" thickTop="1" thickBot="1" x14ac:dyDescent="0.45">
      <c r="A50" s="37"/>
      <c r="D50" s="38"/>
      <c r="E50" s="38"/>
      <c r="G50" s="402" t="s">
        <v>69</v>
      </c>
      <c r="H50" s="403"/>
      <c r="I50" s="403"/>
      <c r="J50" s="403"/>
      <c r="K50" s="403"/>
      <c r="L50" s="403"/>
      <c r="M50" s="403"/>
      <c r="N50" s="403"/>
      <c r="O50" s="404"/>
    </row>
    <row r="51" spans="1:22" s="18" customFormat="1" ht="33.6" customHeight="1" thickTop="1" thickBot="1" x14ac:dyDescent="0.45">
      <c r="A51" s="37"/>
      <c r="B51" s="1"/>
      <c r="C51" s="1"/>
      <c r="D51" s="1"/>
      <c r="E51" s="1"/>
      <c r="G51" s="405" t="str">
        <f>'Project 1'!G51</f>
        <v>Item</v>
      </c>
      <c r="H51" s="406"/>
      <c r="I51" s="406"/>
      <c r="J51" s="407"/>
      <c r="K51" s="39" t="str">
        <f>'Project 1'!K51</f>
        <v>Unit Cost</v>
      </c>
      <c r="L51" s="39" t="str">
        <f>'Project 1'!L51</f>
        <v>Quantity</v>
      </c>
      <c r="M51" s="39" t="str">
        <f>'Project 1'!M51</f>
        <v>Total Cost</v>
      </c>
      <c r="N51" s="408" t="s">
        <v>22</v>
      </c>
      <c r="O51" s="409"/>
      <c r="Q51" s="40"/>
      <c r="R51" s="40"/>
      <c r="S51" s="40"/>
      <c r="T51" s="40"/>
      <c r="U51" s="40"/>
      <c r="V51" s="40"/>
    </row>
    <row r="52" spans="1:22" ht="30.6" customHeight="1" x14ac:dyDescent="0.4">
      <c r="A52" s="37"/>
      <c r="D52" s="1"/>
      <c r="E52" s="1"/>
      <c r="G52" s="386" t="str">
        <f>'Project 1'!G52</f>
        <v>Vehicle Rental (per day)</v>
      </c>
      <c r="H52" s="387"/>
      <c r="I52" s="387"/>
      <c r="J52" s="388"/>
      <c r="K52" s="41">
        <f>'Project 1'!K52</f>
        <v>45</v>
      </c>
      <c r="L52" s="70"/>
      <c r="M52" s="42">
        <f>K52*L52</f>
        <v>0</v>
      </c>
      <c r="N52" s="398"/>
      <c r="O52" s="399"/>
      <c r="Q52" s="13"/>
      <c r="R52" s="13"/>
      <c r="S52" s="13"/>
      <c r="T52" s="13"/>
      <c r="U52" s="13"/>
      <c r="V52" s="13"/>
    </row>
    <row r="53" spans="1:22" s="18" customFormat="1" ht="105.6" customHeight="1" x14ac:dyDescent="0.4">
      <c r="A53" s="43"/>
      <c r="C53" s="1"/>
      <c r="G53" s="381" t="str">
        <f>'Project 1'!G53</f>
        <v>Total Mileage for Rental Vehicle Fuel Costs
(show work justifying total mileage in the "assumptions")</v>
      </c>
      <c r="H53" s="382"/>
      <c r="I53" s="382"/>
      <c r="J53" s="383"/>
      <c r="K53" s="44">
        <f>'Project 1'!K53</f>
        <v>0.2</v>
      </c>
      <c r="L53" s="71"/>
      <c r="M53" s="44">
        <f>K53*L53</f>
        <v>0</v>
      </c>
      <c r="N53" s="320" t="s">
        <v>108</v>
      </c>
      <c r="O53" s="321"/>
      <c r="Q53" s="40"/>
      <c r="R53" s="40"/>
      <c r="S53" s="40"/>
      <c r="T53" s="40"/>
      <c r="U53" s="40"/>
      <c r="V53" s="40"/>
    </row>
    <row r="54" spans="1:22" s="18" customFormat="1" ht="30.6" customHeight="1" x14ac:dyDescent="0.6">
      <c r="A54" s="307"/>
      <c r="B54" s="271"/>
      <c r="C54" s="1"/>
      <c r="D54" s="1"/>
      <c r="E54" s="1"/>
      <c r="G54" s="381" t="str">
        <f>'Project 1'!G54</f>
        <v>Lodging (per day)</v>
      </c>
      <c r="H54" s="382"/>
      <c r="I54" s="382"/>
      <c r="J54" s="383"/>
      <c r="K54" s="44">
        <f>'Project 1'!K54</f>
        <v>78.900000000000006</v>
      </c>
      <c r="L54" s="71"/>
      <c r="M54" s="44">
        <f t="shared" ref="M54:M58" si="9">K54*L54</f>
        <v>0</v>
      </c>
      <c r="N54" s="320"/>
      <c r="O54" s="321"/>
      <c r="Q54" s="40"/>
      <c r="R54" s="40"/>
      <c r="S54" s="40"/>
      <c r="T54" s="40"/>
      <c r="U54" s="40"/>
      <c r="V54" s="40"/>
    </row>
    <row r="55" spans="1:22" s="18" customFormat="1" ht="30.6" customHeight="1" x14ac:dyDescent="0.4">
      <c r="A55" s="45"/>
      <c r="B55" s="1"/>
      <c r="C55" s="1"/>
      <c r="D55" s="1"/>
      <c r="E55" s="1"/>
      <c r="G55" s="381" t="str">
        <f>'Project 1'!G55</f>
        <v>Meals - Breakfast</v>
      </c>
      <c r="H55" s="382"/>
      <c r="I55" s="382"/>
      <c r="J55" s="383"/>
      <c r="K55" s="46">
        <f>'Project 1'!K55</f>
        <v>9</v>
      </c>
      <c r="L55" s="71"/>
      <c r="M55" s="44">
        <f t="shared" si="9"/>
        <v>0</v>
      </c>
      <c r="N55" s="320"/>
      <c r="O55" s="321"/>
      <c r="Q55" s="40"/>
      <c r="R55" s="40"/>
      <c r="S55" s="40"/>
      <c r="T55" s="40"/>
      <c r="U55" s="40"/>
      <c r="V55" s="40"/>
    </row>
    <row r="56" spans="1:22" ht="30.6" customHeight="1" thickBot="1" x14ac:dyDescent="0.45">
      <c r="A56" s="45"/>
      <c r="D56" s="1"/>
      <c r="E56" s="1"/>
      <c r="G56" s="381" t="str">
        <f>'Project 1'!G56</f>
        <v>Meals - Lunch</v>
      </c>
      <c r="H56" s="382"/>
      <c r="I56" s="382"/>
      <c r="J56" s="383"/>
      <c r="K56" s="46">
        <f>'Project 1'!K56</f>
        <v>11.8</v>
      </c>
      <c r="L56" s="71"/>
      <c r="M56" s="44">
        <f t="shared" si="9"/>
        <v>0</v>
      </c>
      <c r="N56" s="320"/>
      <c r="O56" s="321"/>
      <c r="Q56" s="13"/>
      <c r="R56" s="13"/>
      <c r="S56" s="13"/>
      <c r="T56" s="13"/>
      <c r="U56" s="13"/>
      <c r="V56" s="13"/>
    </row>
    <row r="57" spans="1:22" ht="30.6" customHeight="1" thickTop="1" x14ac:dyDescent="0.4">
      <c r="A57" s="384" t="str">
        <f>'Project 1'!A57</f>
        <v>Total Payroll Costs:</v>
      </c>
      <c r="B57" s="385"/>
      <c r="C57" s="396">
        <f>M48</f>
        <v>0</v>
      </c>
      <c r="D57" s="397"/>
      <c r="E57" s="1"/>
      <c r="G57" s="381" t="str">
        <f>'Project 1'!G57</f>
        <v>Meals - Dinner</v>
      </c>
      <c r="H57" s="382"/>
      <c r="I57" s="382"/>
      <c r="J57" s="383"/>
      <c r="K57" s="46">
        <f>'Project 1'!K57</f>
        <v>20.5</v>
      </c>
      <c r="L57" s="71"/>
      <c r="M57" s="44">
        <f t="shared" si="9"/>
        <v>0</v>
      </c>
      <c r="N57" s="320"/>
      <c r="O57" s="321"/>
      <c r="S57" s="1" t="s">
        <v>8</v>
      </c>
    </row>
    <row r="58" spans="1:22" ht="30.6" customHeight="1" thickBot="1" x14ac:dyDescent="0.45">
      <c r="A58" s="308" t="str">
        <f>'Project 1'!A58</f>
        <v>Total Direct Costs:</v>
      </c>
      <c r="B58" s="309"/>
      <c r="C58" s="310">
        <f>M59</f>
        <v>0</v>
      </c>
      <c r="D58" s="311"/>
      <c r="E58" s="1"/>
      <c r="G58" s="312" t="str">
        <f>'Project 1'!G58</f>
        <v>Reproduction</v>
      </c>
      <c r="H58" s="313"/>
      <c r="I58" s="313"/>
      <c r="J58" s="314"/>
      <c r="K58" s="31">
        <f>'Project 1'!K58</f>
        <v>0.09</v>
      </c>
      <c r="L58" s="72"/>
      <c r="M58" s="30">
        <f t="shared" si="9"/>
        <v>0</v>
      </c>
      <c r="N58" s="318" t="s">
        <v>107</v>
      </c>
      <c r="O58" s="319"/>
      <c r="S58" s="1" t="s">
        <v>8</v>
      </c>
    </row>
    <row r="59" spans="1:22" ht="21.6" customHeight="1" thickTop="1" thickBot="1" x14ac:dyDescent="0.45">
      <c r="A59" s="292" t="str">
        <f>'Project 1'!A59</f>
        <v>Payroll + Direct Costs:</v>
      </c>
      <c r="B59" s="422"/>
      <c r="C59" s="272">
        <f>SUM(C57:C58)</f>
        <v>0</v>
      </c>
      <c r="D59" s="273"/>
      <c r="E59" s="47"/>
      <c r="F59" s="47"/>
      <c r="G59" s="48"/>
      <c r="H59" s="48"/>
      <c r="I59" s="48"/>
      <c r="J59" s="48"/>
      <c r="K59" s="47"/>
      <c r="L59" s="47"/>
      <c r="M59" s="75">
        <f>SUM(M52:M58)</f>
        <v>0</v>
      </c>
      <c r="N59" s="316" t="str">
        <f>'Project 1'!N59</f>
        <v>Total Direct Costs</v>
      </c>
      <c r="O59" s="317"/>
      <c r="S59" s="1" t="s">
        <v>8</v>
      </c>
    </row>
    <row r="60" spans="1:22" ht="15" customHeight="1" thickTop="1" x14ac:dyDescent="0.4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15" t="str">
        <f>'Cost Summary'!M26</f>
        <v>Template updated 9/13/2021</v>
      </c>
      <c r="O60" s="315"/>
    </row>
    <row r="61" spans="1:22" x14ac:dyDescent="0.4">
      <c r="A61" s="12"/>
      <c r="B61" s="12"/>
      <c r="C61" s="12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1:22" x14ac:dyDescent="0.4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1:22" x14ac:dyDescent="0.6">
      <c r="A63" s="271"/>
      <c r="B63" s="271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1:22" x14ac:dyDescent="0.4">
      <c r="A64" s="5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s="18" customFormat="1" ht="15" customHeight="1" x14ac:dyDescent="0.4">
      <c r="A65" s="50"/>
      <c r="B65" s="1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x14ac:dyDescent="0.4">
      <c r="A66" s="50"/>
    </row>
  </sheetData>
  <sheetProtection sheet="1" formatColumns="0" formatRows="0" selectLockedCells="1"/>
  <mergeCells count="106">
    <mergeCell ref="N60:O60"/>
    <mergeCell ref="A63:B63"/>
    <mergeCell ref="A58:B58"/>
    <mergeCell ref="C58:D58"/>
    <mergeCell ref="G58:J58"/>
    <mergeCell ref="N58:O58"/>
    <mergeCell ref="A59:B59"/>
    <mergeCell ref="C59:D59"/>
    <mergeCell ref="N59:O59"/>
    <mergeCell ref="G55:J55"/>
    <mergeCell ref="N55:O55"/>
    <mergeCell ref="G56:J56"/>
    <mergeCell ref="N56:O56"/>
    <mergeCell ref="A57:B57"/>
    <mergeCell ref="C57:D57"/>
    <mergeCell ref="G57:J57"/>
    <mergeCell ref="N57:O57"/>
    <mergeCell ref="G52:J52"/>
    <mergeCell ref="N52:O52"/>
    <mergeCell ref="G53:J53"/>
    <mergeCell ref="N53:O53"/>
    <mergeCell ref="A54:B54"/>
    <mergeCell ref="G54:J54"/>
    <mergeCell ref="N54:O54"/>
    <mergeCell ref="N44:N47"/>
    <mergeCell ref="A47:B47"/>
    <mergeCell ref="A48:B48"/>
    <mergeCell ref="N48:O48"/>
    <mergeCell ref="G50:O50"/>
    <mergeCell ref="G51:J51"/>
    <mergeCell ref="N51:O51"/>
    <mergeCell ref="A40:O40"/>
    <mergeCell ref="A41:D41"/>
    <mergeCell ref="E41:F41"/>
    <mergeCell ref="A42:O42"/>
    <mergeCell ref="A43:C43"/>
    <mergeCell ref="D43:F43"/>
    <mergeCell ref="A38:O38"/>
    <mergeCell ref="A39:D39"/>
    <mergeCell ref="E39:F39"/>
    <mergeCell ref="A34:C34"/>
    <mergeCell ref="D34:F34"/>
    <mergeCell ref="A35:O35"/>
    <mergeCell ref="A36:C36"/>
    <mergeCell ref="D36:F36"/>
    <mergeCell ref="N36:N37"/>
    <mergeCell ref="A37:D37"/>
    <mergeCell ref="E37:F37"/>
    <mergeCell ref="D30:F30"/>
    <mergeCell ref="A31:D31"/>
    <mergeCell ref="E31:F31"/>
    <mergeCell ref="A32:D32"/>
    <mergeCell ref="E32:F32"/>
    <mergeCell ref="A33:O33"/>
    <mergeCell ref="A26:O26"/>
    <mergeCell ref="A27:D27"/>
    <mergeCell ref="E27:F27"/>
    <mergeCell ref="N27:N32"/>
    <mergeCell ref="A28:C28"/>
    <mergeCell ref="D28:F28"/>
    <mergeCell ref="A29:C29"/>
    <mergeCell ref="D29:F29"/>
    <mergeCell ref="A30:C30"/>
    <mergeCell ref="A23:O23"/>
    <mergeCell ref="A24:C24"/>
    <mergeCell ref="D24:F24"/>
    <mergeCell ref="N24:N25"/>
    <mergeCell ref="A25:E25"/>
    <mergeCell ref="A20:E20"/>
    <mergeCell ref="N20:N22"/>
    <mergeCell ref="A21:D21"/>
    <mergeCell ref="E21:F21"/>
    <mergeCell ref="A22:C22"/>
    <mergeCell ref="D22:F22"/>
    <mergeCell ref="A17:D17"/>
    <mergeCell ref="E17:F17"/>
    <mergeCell ref="N17:N18"/>
    <mergeCell ref="A18:D18"/>
    <mergeCell ref="E18:F18"/>
    <mergeCell ref="A19:O19"/>
    <mergeCell ref="A14:D14"/>
    <mergeCell ref="E14:F14"/>
    <mergeCell ref="N14:N15"/>
    <mergeCell ref="A15:C15"/>
    <mergeCell ref="D15:F15"/>
    <mergeCell ref="A16:O16"/>
    <mergeCell ref="D10:E11"/>
    <mergeCell ref="M10:M12"/>
    <mergeCell ref="N10:N12"/>
    <mergeCell ref="O10:O12"/>
    <mergeCell ref="A13:O13"/>
    <mergeCell ref="E4:F4"/>
    <mergeCell ref="I4:J4"/>
    <mergeCell ref="K4:L4"/>
    <mergeCell ref="A6:I6"/>
    <mergeCell ref="G7:H7"/>
    <mergeCell ref="K7:L7"/>
    <mergeCell ref="A1:O1"/>
    <mergeCell ref="B2:F2"/>
    <mergeCell ref="I2:J2"/>
    <mergeCell ref="K2:L2"/>
    <mergeCell ref="M2:N2"/>
    <mergeCell ref="E3:F3"/>
    <mergeCell ref="I3:J3"/>
    <mergeCell ref="K3:L3"/>
    <mergeCell ref="A9:O9"/>
  </mergeCells>
  <hyperlinks>
    <hyperlink ref="D10:E11" r:id="rId1" display="Please ensure that the latest version of this form is being used by checking here" xr:uid="{4E872F27-5B1A-4076-AD58-ED8BA3BB22DF}"/>
  </hyperlinks>
  <printOptions horizontalCentered="1"/>
  <pageMargins left="0.25" right="0.25" top="0.75" bottom="0.75" header="0.3" footer="0.3"/>
  <pageSetup paperSize="17" scale="56" orientation="portrait" r:id="rId2"/>
  <headerFooter alignWithMargins="0"/>
  <rowBreaks count="1" manualBreakCount="1">
    <brk id="74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42F1E-8F6A-4E55-BBB5-C4072F4978A6}">
  <sheetPr>
    <pageSetUpPr fitToPage="1"/>
  </sheetPr>
  <dimension ref="A1:V66"/>
  <sheetViews>
    <sheetView showGridLines="0" zoomScale="85" zoomScaleNormal="85" zoomScaleSheetLayoutView="85" workbookViewId="0">
      <pane ySplit="12" topLeftCell="A13" activePane="bottomLeft" state="frozen"/>
      <selection pane="bottomLeft" activeCell="B2" sqref="B2:F2"/>
    </sheetView>
  </sheetViews>
  <sheetFormatPr defaultColWidth="9.1171875" defaultRowHeight="15" x14ac:dyDescent="0.4"/>
  <cols>
    <col min="1" max="1" width="18" style="1" customWidth="1"/>
    <col min="2" max="2" width="15.41015625" style="1" customWidth="1"/>
    <col min="3" max="3" width="11.87890625" style="1" customWidth="1"/>
    <col min="4" max="4" width="22.703125" style="12" customWidth="1"/>
    <col min="5" max="5" width="6.703125" style="12" customWidth="1"/>
    <col min="6" max="6" width="24.41015625" style="12" customWidth="1"/>
    <col min="7" max="12" width="12.703125" style="1" customWidth="1"/>
    <col min="13" max="13" width="13.87890625" style="1" customWidth="1"/>
    <col min="14" max="14" width="13.703125" style="1" customWidth="1"/>
    <col min="15" max="15" width="33.234375" style="1" customWidth="1"/>
    <col min="16" max="16" width="9.1171875" style="1"/>
    <col min="17" max="17" width="47.87890625" style="1" customWidth="1"/>
    <col min="18" max="16384" width="9.1171875" style="1"/>
  </cols>
  <sheetData>
    <row r="1" spans="1:19" ht="23.45" customHeight="1" thickTop="1" thickBot="1" x14ac:dyDescent="0.45">
      <c r="A1" s="322" t="str">
        <f>'Project 1'!A1</f>
        <v>Detailed Cost Estimate for Signal System Timing Project</v>
      </c>
      <c r="B1" s="323"/>
      <c r="C1" s="323"/>
      <c r="D1" s="323"/>
      <c r="E1" s="323"/>
      <c r="F1" s="323"/>
      <c r="G1" s="324"/>
      <c r="H1" s="324"/>
      <c r="I1" s="324"/>
      <c r="J1" s="324"/>
      <c r="K1" s="324"/>
      <c r="L1" s="324"/>
      <c r="M1" s="324"/>
      <c r="N1" s="324"/>
      <c r="O1" s="325"/>
    </row>
    <row r="2" spans="1:19" s="3" customFormat="1" ht="16.350000000000001" customHeight="1" thickTop="1" thickBot="1" x14ac:dyDescent="0.45">
      <c r="A2" s="180" t="str">
        <f>'Project 1'!A2</f>
        <v>Location:</v>
      </c>
      <c r="B2" s="357"/>
      <c r="C2" s="358"/>
      <c r="D2" s="358"/>
      <c r="E2" s="359"/>
      <c r="F2" s="360"/>
      <c r="G2" s="2"/>
      <c r="I2" s="264" t="str">
        <f>'Project 1'!I2</f>
        <v>Firm:</v>
      </c>
      <c r="J2" s="264"/>
      <c r="K2" s="370">
        <f>IFERROR('Cost Summary'!$J$2,0)</f>
        <v>0</v>
      </c>
      <c r="L2" s="371"/>
      <c r="M2" s="334" t="str">
        <f>'Project 1'!M2</f>
        <v>Prepared By:</v>
      </c>
      <c r="N2" s="334"/>
      <c r="O2" s="54"/>
    </row>
    <row r="3" spans="1:19" s="3" customFormat="1" ht="16.350000000000001" customHeight="1" thickBot="1" x14ac:dyDescent="0.45">
      <c r="A3" s="179" t="str">
        <f>'Project 1'!A3</f>
        <v>Signal System:</v>
      </c>
      <c r="B3" s="51"/>
      <c r="D3" s="177" t="str">
        <f>'Project 1'!D3</f>
        <v>County:</v>
      </c>
      <c r="E3" s="368"/>
      <c r="F3" s="369"/>
      <c r="G3" s="4"/>
      <c r="I3" s="253" t="str">
        <f>'Project 1'!I3</f>
        <v>LSC Number:</v>
      </c>
      <c r="J3" s="414"/>
      <c r="K3" s="372"/>
      <c r="L3" s="373"/>
      <c r="N3" s="177" t="str">
        <f>'Project 1'!N3</f>
        <v>Date:</v>
      </c>
      <c r="O3" s="119"/>
      <c r="R3" s="5"/>
      <c r="S3" s="5"/>
    </row>
    <row r="4" spans="1:19" s="3" customFormat="1" ht="16.350000000000001" customHeight="1" thickBot="1" x14ac:dyDescent="0.45">
      <c r="A4" s="179" t="str">
        <f>'Project 1'!A4</f>
        <v>Division:</v>
      </c>
      <c r="B4" s="52"/>
      <c r="D4" s="177" t="str">
        <f>'Project 1'!D4</f>
        <v>City/Town:</v>
      </c>
      <c r="E4" s="368"/>
      <c r="F4" s="369"/>
      <c r="G4" s="4"/>
      <c r="I4" s="233" t="str">
        <f>'Project 1'!I4</f>
        <v>WBS Number:</v>
      </c>
      <c r="J4" s="419"/>
      <c r="K4" s="372"/>
      <c r="L4" s="373"/>
      <c r="M4" s="158"/>
      <c r="O4" s="6"/>
      <c r="R4" s="5"/>
      <c r="S4" s="5"/>
    </row>
    <row r="5" spans="1:19" s="3" customFormat="1" ht="3" customHeight="1" thickBot="1" x14ac:dyDescent="0.45">
      <c r="A5" s="113"/>
      <c r="B5" s="7"/>
      <c r="C5" s="7"/>
      <c r="D5" s="8"/>
      <c r="E5" s="8"/>
      <c r="F5" s="178"/>
      <c r="G5" s="8"/>
      <c r="H5" s="8"/>
      <c r="I5" s="178"/>
      <c r="J5" s="178"/>
      <c r="K5" s="9"/>
      <c r="L5" s="9"/>
      <c r="M5" s="10"/>
      <c r="N5" s="10"/>
      <c r="O5" s="6"/>
      <c r="R5" s="5"/>
      <c r="S5" s="5"/>
    </row>
    <row r="6" spans="1:19" ht="17.7" thickBot="1" x14ac:dyDescent="0.45">
      <c r="A6" s="335" t="s">
        <v>98</v>
      </c>
      <c r="B6" s="336"/>
      <c r="C6" s="336"/>
      <c r="D6" s="336"/>
      <c r="E6" s="336"/>
      <c r="F6" s="336"/>
      <c r="G6" s="336"/>
      <c r="H6" s="336"/>
      <c r="I6" s="337"/>
      <c r="J6" s="134"/>
      <c r="K6" s="135"/>
      <c r="L6" s="135"/>
      <c r="M6" s="135"/>
      <c r="N6" s="135"/>
      <c r="O6" s="11"/>
      <c r="R6" s="12"/>
      <c r="S6" s="12"/>
    </row>
    <row r="7" spans="1:19" ht="18.600000000000001" customHeight="1" thickBot="1" x14ac:dyDescent="0.45">
      <c r="A7" s="143" t="str">
        <f>'Project 1'!A7</f>
        <v># of signals:</v>
      </c>
      <c r="B7" s="53"/>
      <c r="C7" s="136"/>
      <c r="D7" s="137" t="str">
        <f>'Project 1'!D7</f>
        <v># of timing plans:</v>
      </c>
      <c r="E7" s="53"/>
      <c r="F7" s="138"/>
      <c r="G7" s="340" t="str">
        <f>'Project 1'!G7</f>
        <v># of critical intersections:</v>
      </c>
      <c r="H7" s="341"/>
      <c r="I7" s="53"/>
      <c r="J7" s="139"/>
      <c r="K7" s="342"/>
      <c r="L7" s="342"/>
      <c r="M7" s="13"/>
      <c r="N7" s="15"/>
      <c r="O7" s="11"/>
      <c r="R7" s="12"/>
      <c r="S7" s="12"/>
    </row>
    <row r="8" spans="1:19" s="13" customFormat="1" ht="3" customHeight="1" thickBot="1" x14ac:dyDescent="0.45">
      <c r="A8" s="32"/>
      <c r="D8" s="14"/>
      <c r="E8" s="14"/>
      <c r="F8" s="122"/>
      <c r="G8" s="15"/>
      <c r="H8" s="14"/>
      <c r="K8" s="16"/>
      <c r="L8" s="16"/>
      <c r="M8" s="15"/>
      <c r="N8" s="15"/>
      <c r="O8" s="17"/>
    </row>
    <row r="9" spans="1:19" ht="22.95" customHeight="1" thickBot="1" x14ac:dyDescent="0.45">
      <c r="A9" s="343" t="str">
        <f>'Project 1'!A9</f>
        <v>Payroll Costs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</row>
    <row r="10" spans="1:19" ht="30.6" customHeight="1" thickBot="1" x14ac:dyDescent="0.45">
      <c r="A10" s="140" t="str">
        <f>'Project 1'!A10</f>
        <v>System Size</v>
      </c>
      <c r="B10" s="140" t="str">
        <f>'Project 1'!B10</f>
        <v>Timing Plans</v>
      </c>
      <c r="C10" s="122"/>
      <c r="D10" s="412" t="s">
        <v>109</v>
      </c>
      <c r="E10" s="412"/>
      <c r="F10" s="122" t="str">
        <f>'Project 1'!F10</f>
        <v>Name:</v>
      </c>
      <c r="G10" s="55"/>
      <c r="H10" s="56"/>
      <c r="I10" s="56"/>
      <c r="J10" s="56"/>
      <c r="K10" s="56"/>
      <c r="L10" s="57"/>
      <c r="M10" s="346" t="str">
        <f>'Project 1'!M10</f>
        <v>Totals</v>
      </c>
      <c r="N10" s="415" t="str">
        <f>'Project 1'!N10</f>
        <v>% of Total Project</v>
      </c>
      <c r="O10" s="417" t="s">
        <v>21</v>
      </c>
    </row>
    <row r="11" spans="1:19" ht="15.6" customHeight="1" thickBot="1" x14ac:dyDescent="0.45">
      <c r="A11" s="141" t="str">
        <f>_xlfn.IFS($B$7="","n/a",AND(2&lt;=$B$7,$B$7&lt;=5),"Small",AND(6&lt;=$B$7,$B$7&lt;=10),"Medium",AND(11&lt;=$B$7,$B$7&lt;=16),"Large",$B$7&gt;17,"Extra Large")</f>
        <v>n/a</v>
      </c>
      <c r="B11" s="141" t="str">
        <f>_xlfn.IFS($E$7="","n/a",AND(1&lt;=$E$7,$E$7&lt;=5),"Standard",$E$7&gt;5,"Extra")</f>
        <v>n/a</v>
      </c>
      <c r="C11" s="122"/>
      <c r="D11" s="413"/>
      <c r="E11" s="413"/>
      <c r="F11" s="122" t="str">
        <f>'Project 1'!F11</f>
        <v>Classification</v>
      </c>
      <c r="G11" s="58"/>
      <c r="H11" s="59"/>
      <c r="I11" s="59"/>
      <c r="J11" s="59"/>
      <c r="K11" s="59"/>
      <c r="L11" s="60"/>
      <c r="M11" s="346"/>
      <c r="N11" s="347"/>
      <c r="O11" s="348"/>
    </row>
    <row r="12" spans="1:19" ht="15" customHeight="1" thickBot="1" x14ac:dyDescent="0.45">
      <c r="A12" s="142"/>
      <c r="B12" s="16"/>
      <c r="C12" s="16"/>
      <c r="D12" s="14"/>
      <c r="E12" s="14"/>
      <c r="F12" s="122" t="str">
        <f>'Project 1'!F12</f>
        <v>Labor Rate:</v>
      </c>
      <c r="G12" s="61"/>
      <c r="H12" s="62"/>
      <c r="I12" s="62"/>
      <c r="J12" s="62"/>
      <c r="K12" s="62"/>
      <c r="L12" s="63"/>
      <c r="M12" s="346"/>
      <c r="N12" s="416"/>
      <c r="O12" s="418"/>
    </row>
    <row r="13" spans="1:19" s="18" customFormat="1" ht="21.6" customHeight="1" thickBot="1" x14ac:dyDescent="0.45">
      <c r="A13" s="298" t="str">
        <f>'Project 1'!A13</f>
        <v>Task 1: Project Management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300"/>
    </row>
    <row r="14" spans="1:19" ht="30.6" customHeight="1" thickTop="1" x14ac:dyDescent="0.4">
      <c r="A14" s="374" t="str">
        <f>'Project 1'!A14</f>
        <v>Project Management (invoicing, scheduling, etc)</v>
      </c>
      <c r="B14" s="375"/>
      <c r="C14" s="375"/>
      <c r="D14" s="376"/>
      <c r="E14" s="338" t="str">
        <f>'Project 1'!E14</f>
        <v>1-4 hours per intersection</v>
      </c>
      <c r="F14" s="339"/>
      <c r="G14" s="64"/>
      <c r="H14" s="64"/>
      <c r="I14" s="64"/>
      <c r="J14" s="64"/>
      <c r="K14" s="64"/>
      <c r="L14" s="64"/>
      <c r="M14" s="76">
        <f>SUM(G14:L14)</f>
        <v>0</v>
      </c>
      <c r="N14" s="361">
        <f>IFERROR((SUM(M14:M15))/$M$44,0)</f>
        <v>0</v>
      </c>
      <c r="O14" s="157"/>
    </row>
    <row r="15" spans="1:19" ht="30.6" customHeight="1" thickBot="1" x14ac:dyDescent="0.45">
      <c r="A15" s="352" t="str">
        <f>'Project 1'!A15</f>
        <v>Travel Times (to and from project and meetings)</v>
      </c>
      <c r="B15" s="353"/>
      <c r="C15" s="354"/>
      <c r="D15" s="349" t="str">
        <f>'Project 1'!D15</f>
        <v>Use Google Maps or similar to calculate with the one-way mileage and number of trips</v>
      </c>
      <c r="E15" s="350"/>
      <c r="F15" s="351"/>
      <c r="G15" s="65"/>
      <c r="H15" s="65"/>
      <c r="I15" s="65"/>
      <c r="J15" s="65"/>
      <c r="K15" s="65"/>
      <c r="L15" s="65"/>
      <c r="M15" s="81">
        <f t="shared" ref="M15" si="0">SUM(G15:L15)</f>
        <v>0</v>
      </c>
      <c r="N15" s="362"/>
      <c r="O15" s="156"/>
    </row>
    <row r="16" spans="1:19" s="18" customFormat="1" ht="21.6" customHeight="1" thickBot="1" x14ac:dyDescent="0.45">
      <c r="A16" s="298" t="str">
        <f>'Project 1'!A16</f>
        <v>Task 2: Kick-Off Meeting and One-Page Project Summary Sheet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300"/>
    </row>
    <row r="17" spans="1:15" ht="30.6" customHeight="1" thickTop="1" x14ac:dyDescent="0.4">
      <c r="A17" s="331" t="str">
        <f>'Project 1'!A17</f>
        <v>Kick-Off Meeting with Division to discuss project in detail</v>
      </c>
      <c r="B17" s="332"/>
      <c r="C17" s="332"/>
      <c r="D17" s="333"/>
      <c r="E17" s="363" t="str">
        <f>'Project 1'!E17</f>
        <v>1-2 hours per system</v>
      </c>
      <c r="F17" s="364"/>
      <c r="G17" s="66"/>
      <c r="H17" s="66"/>
      <c r="I17" s="66"/>
      <c r="J17" s="66"/>
      <c r="K17" s="66"/>
      <c r="L17" s="66"/>
      <c r="M17" s="79">
        <f>SUM(G17:L17)</f>
        <v>0</v>
      </c>
      <c r="N17" s="361">
        <f>IFERROR((SUM(M17:M18))/$M$44,0)</f>
        <v>0</v>
      </c>
      <c r="O17" s="154"/>
    </row>
    <row r="18" spans="1:15" ht="30.6" customHeight="1" thickBot="1" x14ac:dyDescent="0.45">
      <c r="A18" s="328" t="str">
        <f>'Project 1'!A18</f>
        <v>Prepare and submit the One-Page Project Summary Sheet per the Scope</v>
      </c>
      <c r="B18" s="329"/>
      <c r="C18" s="329"/>
      <c r="D18" s="330"/>
      <c r="E18" s="285" t="str">
        <f>'Project 1'!E18</f>
        <v>8-16 hours per system</v>
      </c>
      <c r="F18" s="286"/>
      <c r="G18" s="67"/>
      <c r="H18" s="67"/>
      <c r="I18" s="67"/>
      <c r="J18" s="67"/>
      <c r="K18" s="67"/>
      <c r="L18" s="67"/>
      <c r="M18" s="78">
        <f>SUM(G18:L18)</f>
        <v>0</v>
      </c>
      <c r="N18" s="377"/>
      <c r="O18" s="153"/>
    </row>
    <row r="19" spans="1:15" s="18" customFormat="1" ht="21.6" customHeight="1" thickBot="1" x14ac:dyDescent="0.45">
      <c r="A19" s="298" t="str">
        <f>'Project 1'!A19</f>
        <v>Task 3: Field Data Collection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30.6" customHeight="1" thickTop="1" x14ac:dyDescent="0.4">
      <c r="A20" s="365" t="str">
        <f>'Project 1'!A20</f>
        <v xml:space="preserve">Initial Field Investigations: collect project data, review and compare existing signal plans to field conditions, review timings, confirm Tru-Traffic coordinates, observe traffic, etc. </v>
      </c>
      <c r="B20" s="366"/>
      <c r="C20" s="366"/>
      <c r="D20" s="366"/>
      <c r="E20" s="367"/>
      <c r="F20" s="184" t="str">
        <f>'Project 1'!F20</f>
        <v>1-3 hours per intersection</v>
      </c>
      <c r="G20" s="66"/>
      <c r="H20" s="66"/>
      <c r="I20" s="66"/>
      <c r="J20" s="66"/>
      <c r="K20" s="66"/>
      <c r="L20" s="66"/>
      <c r="M20" s="79">
        <f>SUM(G20:L20)</f>
        <v>0</v>
      </c>
      <c r="N20" s="355">
        <f>IFERROR((SUM(M20:M22))/$M$44,0)</f>
        <v>0</v>
      </c>
      <c r="O20" s="154"/>
    </row>
    <row r="21" spans="1:15" ht="30.6" customHeight="1" x14ac:dyDescent="0.4">
      <c r="A21" s="295" t="str">
        <f>'Project 1'!A21</f>
        <v>Additional Data Collection: request counts, gather stopwatch timings, upload system detector logs</v>
      </c>
      <c r="B21" s="296"/>
      <c r="C21" s="296"/>
      <c r="D21" s="297"/>
      <c r="E21" s="274" t="str">
        <f>'Project 1'!E21</f>
        <v>4-8 hours per critical intersection
1-2 hours per standard intersection</v>
      </c>
      <c r="F21" s="276"/>
      <c r="G21" s="68"/>
      <c r="H21" s="68"/>
      <c r="I21" s="68"/>
      <c r="J21" s="68"/>
      <c r="K21" s="68"/>
      <c r="L21" s="68"/>
      <c r="M21" s="80">
        <f>SUM(G21:L21)</f>
        <v>0</v>
      </c>
      <c r="N21" s="356"/>
      <c r="O21" s="155"/>
    </row>
    <row r="22" spans="1:15" ht="30.6" customHeight="1" thickBot="1" x14ac:dyDescent="0.45">
      <c r="A22" s="352" t="str">
        <f>'Project 1'!A22</f>
        <v>Upload existing timing data from controllers</v>
      </c>
      <c r="B22" s="353"/>
      <c r="C22" s="354"/>
      <c r="D22" s="349" t="str">
        <f>'Project 1'!D22</f>
        <v>0.5 hours per closed loop systems with master intersection
0.5-0.75 hours per local intersection (Centracs or no comms)</v>
      </c>
      <c r="E22" s="350"/>
      <c r="F22" s="351"/>
      <c r="G22" s="69"/>
      <c r="H22" s="69"/>
      <c r="I22" s="69"/>
      <c r="J22" s="69"/>
      <c r="K22" s="69"/>
      <c r="L22" s="69"/>
      <c r="M22" s="77">
        <f>SUM(G22:L22)</f>
        <v>0</v>
      </c>
      <c r="N22" s="356"/>
      <c r="O22" s="152"/>
    </row>
    <row r="23" spans="1:15" s="18" customFormat="1" ht="21.6" customHeight="1" thickBot="1" x14ac:dyDescent="0.45">
      <c r="A23" s="298" t="str">
        <f>'Project 1'!A23</f>
        <v>Task 4: Evaluation of Existing Signal System Operations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300"/>
    </row>
    <row r="24" spans="1:15" ht="30.6" customHeight="1" thickTop="1" x14ac:dyDescent="0.4">
      <c r="A24" s="365" t="str">
        <f>'Project 1'!A24</f>
        <v>Collect Tru-Traffic "Before" runs</v>
      </c>
      <c r="B24" s="366"/>
      <c r="C24" s="367"/>
      <c r="D24" s="363" t="str">
        <f>'Project 1'!D24</f>
        <v>≤5 signals: 1 hour per plan
&gt;5 signals: (roundtrip travel time) * (6 runs) * (number of plans)</v>
      </c>
      <c r="E24" s="378"/>
      <c r="F24" s="364"/>
      <c r="G24" s="68"/>
      <c r="H24" s="68"/>
      <c r="I24" s="68"/>
      <c r="J24" s="68"/>
      <c r="K24" s="68"/>
      <c r="L24" s="68"/>
      <c r="M24" s="80">
        <f t="shared" ref="M24:M25" si="1">SUM(G24:L24)</f>
        <v>0</v>
      </c>
      <c r="N24" s="377">
        <f>IFERROR((SUM(M24:M25))/$M$44,0)</f>
        <v>0</v>
      </c>
      <c r="O24" s="155"/>
    </row>
    <row r="25" spans="1:15" ht="30.6" customHeight="1" thickBot="1" x14ac:dyDescent="0.45">
      <c r="A25" s="379" t="str">
        <f>'Project 1'!A25</f>
        <v>Additional Field Investigation: observe traffic patterns, indentify/confirm critical intersections, estimate splits</v>
      </c>
      <c r="B25" s="380"/>
      <c r="C25" s="380"/>
      <c r="D25" s="380"/>
      <c r="E25" s="288"/>
      <c r="F25" s="183" t="str">
        <f>'Project 1'!F25</f>
        <v>1-2 hours per intersection</v>
      </c>
      <c r="G25" s="67"/>
      <c r="H25" s="67"/>
      <c r="I25" s="67"/>
      <c r="J25" s="67"/>
      <c r="K25" s="67"/>
      <c r="L25" s="67"/>
      <c r="M25" s="78">
        <f t="shared" si="1"/>
        <v>0</v>
      </c>
      <c r="N25" s="377"/>
      <c r="O25" s="153"/>
    </row>
    <row r="26" spans="1:15" s="18" customFormat="1" ht="21.6" customHeight="1" thickBot="1" x14ac:dyDescent="0.45">
      <c r="A26" s="298" t="str">
        <f>'Project 1'!A26</f>
        <v>Task 5: Develop Signal System Timing Plans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300"/>
    </row>
    <row r="27" spans="1:15" ht="30.6" customHeight="1" thickTop="1" x14ac:dyDescent="0.4">
      <c r="A27" s="331" t="str">
        <f>'Project 1'!A27</f>
        <v>Timing Plan Analysis: review/revise Synchro files, transfer data to Tru-Traffic, etc.</v>
      </c>
      <c r="B27" s="332"/>
      <c r="C27" s="332"/>
      <c r="D27" s="333"/>
      <c r="E27" s="363" t="str">
        <f>'Project 1'!E27</f>
        <v>1-2 hours per critical intersection per timing plan</v>
      </c>
      <c r="F27" s="364"/>
      <c r="G27" s="66"/>
      <c r="H27" s="66"/>
      <c r="I27" s="66"/>
      <c r="J27" s="66"/>
      <c r="K27" s="66"/>
      <c r="L27" s="66"/>
      <c r="M27" s="79">
        <f>SUM(G27:L27)</f>
        <v>0</v>
      </c>
      <c r="N27" s="361">
        <f>IFERROR((SUM(M27:M32))/$M$44,0)</f>
        <v>0</v>
      </c>
      <c r="O27" s="154"/>
    </row>
    <row r="28" spans="1:15" ht="30.6" customHeight="1" x14ac:dyDescent="0.4">
      <c r="A28" s="410" t="str">
        <f>'Project 1'!A28</f>
        <v>Timing Plan Analysis: optimize cycle lengths and offsets</v>
      </c>
      <c r="B28" s="411"/>
      <c r="C28" s="296"/>
      <c r="D28" s="274" t="str">
        <f>'Project 1'!D28</f>
        <v>1-2 hours per critical intersection per plan and 
0.5-1 hour per standard intersection per plan</v>
      </c>
      <c r="E28" s="275"/>
      <c r="F28" s="276"/>
      <c r="G28" s="68"/>
      <c r="H28" s="68"/>
      <c r="I28" s="68"/>
      <c r="J28" s="68"/>
      <c r="K28" s="68"/>
      <c r="L28" s="68"/>
      <c r="M28" s="80">
        <f t="shared" ref="M28:M32" si="2">SUM(G28:L28)</f>
        <v>0</v>
      </c>
      <c r="N28" s="377"/>
      <c r="O28" s="155"/>
    </row>
    <row r="29" spans="1:15" ht="30.6" customHeight="1" x14ac:dyDescent="0.4">
      <c r="A29" s="410" t="str">
        <f>'Project 1'!A29</f>
        <v>TransLink32/Centracs Data Input: update/develop database, standard "System Data Tree", etc.</v>
      </c>
      <c r="B29" s="411"/>
      <c r="C29" s="411"/>
      <c r="D29" s="274" t="str">
        <f>'Project 1'!D29</f>
        <v>0.5 hours per intersection per timing plan</v>
      </c>
      <c r="E29" s="275"/>
      <c r="F29" s="276"/>
      <c r="G29" s="68"/>
      <c r="H29" s="68"/>
      <c r="I29" s="68"/>
      <c r="J29" s="68"/>
      <c r="K29" s="68"/>
      <c r="L29" s="68"/>
      <c r="M29" s="80">
        <f t="shared" si="2"/>
        <v>0</v>
      </c>
      <c r="N29" s="377"/>
      <c r="O29" s="155"/>
    </row>
    <row r="30" spans="1:15" ht="30.6" customHeight="1" x14ac:dyDescent="0.4">
      <c r="A30" s="410" t="str">
        <f>'Project 1'!A30</f>
        <v>Develop/review/revise TransLink32 master graphics or Centracs graphics</v>
      </c>
      <c r="B30" s="411"/>
      <c r="C30" s="411"/>
      <c r="D30" s="274" t="str">
        <f>'Project 1'!D30</f>
        <v>TransLink32: 2 hours per system + 0.25 hours per signal
Centracs: 0.5 hours per signal (only if no graphics exist yet)</v>
      </c>
      <c r="E30" s="275"/>
      <c r="F30" s="276"/>
      <c r="G30" s="68"/>
      <c r="H30" s="68"/>
      <c r="I30" s="68"/>
      <c r="J30" s="68"/>
      <c r="K30" s="68"/>
      <c r="L30" s="68"/>
      <c r="M30" s="80">
        <f t="shared" si="2"/>
        <v>0</v>
      </c>
      <c r="N30" s="377"/>
      <c r="O30" s="155"/>
    </row>
    <row r="31" spans="1:15" ht="30.6" customHeight="1" x14ac:dyDescent="0.4">
      <c r="A31" s="295" t="str">
        <f>'Project 1'!A31</f>
        <v>Develop or review/revise incident management plans (if applicable)</v>
      </c>
      <c r="B31" s="296"/>
      <c r="C31" s="296"/>
      <c r="D31" s="297"/>
      <c r="E31" s="274" t="str">
        <f>'Project 1'!E31</f>
        <v>1-2 hours per intersection per plan</v>
      </c>
      <c r="F31" s="276"/>
      <c r="G31" s="68"/>
      <c r="H31" s="68"/>
      <c r="I31" s="68"/>
      <c r="J31" s="68"/>
      <c r="K31" s="68"/>
      <c r="L31" s="68"/>
      <c r="M31" s="80">
        <f t="shared" si="2"/>
        <v>0</v>
      </c>
      <c r="N31" s="377"/>
      <c r="O31" s="155"/>
    </row>
    <row r="32" spans="1:15" ht="30.6" customHeight="1" thickBot="1" x14ac:dyDescent="0.45">
      <c r="A32" s="287" t="str">
        <f>'Project 1'!A32</f>
        <v>Develop final coordination timing plans and schedules</v>
      </c>
      <c r="B32" s="288"/>
      <c r="C32" s="288"/>
      <c r="D32" s="294"/>
      <c r="E32" s="285" t="str">
        <f>'Project 1'!E32</f>
        <v>1-2 hours per intersection per plan</v>
      </c>
      <c r="F32" s="286"/>
      <c r="G32" s="67"/>
      <c r="H32" s="67"/>
      <c r="I32" s="67"/>
      <c r="J32" s="67"/>
      <c r="K32" s="67"/>
      <c r="L32" s="67"/>
      <c r="M32" s="78">
        <f t="shared" si="2"/>
        <v>0</v>
      </c>
      <c r="N32" s="377"/>
      <c r="O32" s="153"/>
    </row>
    <row r="33" spans="1:15" ht="21.6" customHeight="1" thickBot="1" x14ac:dyDescent="0.45">
      <c r="A33" s="298" t="str">
        <f>'Project 1'!A33</f>
        <v>Task 6: Preliminary Submittal and Report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300"/>
    </row>
    <row r="34" spans="1:15" s="18" customFormat="1" ht="30.6" customHeight="1" thickTop="1" thickBot="1" x14ac:dyDescent="0.45">
      <c r="A34" s="280" t="str">
        <f>'Project 1'!A34</f>
        <v>Prepare Preliminary Submittal and Report</v>
      </c>
      <c r="B34" s="281"/>
      <c r="C34" s="282"/>
      <c r="D34" s="277" t="str">
        <f>'Project 1'!D34</f>
        <v>4 hours per system + 0.5 hours per signal</v>
      </c>
      <c r="E34" s="278"/>
      <c r="F34" s="279"/>
      <c r="G34" s="67"/>
      <c r="H34" s="67"/>
      <c r="I34" s="67"/>
      <c r="J34" s="67"/>
      <c r="K34" s="67"/>
      <c r="L34" s="67"/>
      <c r="M34" s="78">
        <f>SUM(G34:L34)</f>
        <v>0</v>
      </c>
      <c r="N34" s="182">
        <f>IFERROR((SUM(M34))/$M$44,0)</f>
        <v>0</v>
      </c>
      <c r="O34" s="153"/>
    </row>
    <row r="35" spans="1:15" ht="21.6" customHeight="1" thickBot="1" x14ac:dyDescent="0.45">
      <c r="A35" s="298" t="str">
        <f>'Project 1'!A35</f>
        <v>Task 7: Field Implementation and Fine-Tuning of New Timing Plans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300"/>
    </row>
    <row r="36" spans="1:15" ht="30.6" customHeight="1" thickTop="1" x14ac:dyDescent="0.4">
      <c r="A36" s="365" t="str">
        <f>'Project 1'!A36</f>
        <v>Download new timings plan to controllers
(ONLY after Preliminary Submittal approved)</v>
      </c>
      <c r="B36" s="366"/>
      <c r="C36" s="367"/>
      <c r="D36" s="363" t="str">
        <f>'Project 1'!D36</f>
        <v>0.5 hours per closed loop systems with master intersection
0.5-0.75 hours per local intersection (Centracs or no comms)</v>
      </c>
      <c r="E36" s="378"/>
      <c r="F36" s="364"/>
      <c r="G36" s="66"/>
      <c r="H36" s="66"/>
      <c r="I36" s="66"/>
      <c r="J36" s="66"/>
      <c r="K36" s="66"/>
      <c r="L36" s="66"/>
      <c r="M36" s="79">
        <f>SUM(G36:L36)</f>
        <v>0</v>
      </c>
      <c r="N36" s="361">
        <f>IFERROR((SUM(M36:M37))/$M$44,0)</f>
        <v>0</v>
      </c>
      <c r="O36" s="154"/>
    </row>
    <row r="37" spans="1:15" ht="30.6" customHeight="1" thickBot="1" x14ac:dyDescent="0.45">
      <c r="A37" s="287" t="str">
        <f>'Project 1'!A37</f>
        <v>Evaluate, analyze, review, and fine-tune timing plans</v>
      </c>
      <c r="B37" s="288"/>
      <c r="C37" s="288"/>
      <c r="D37" s="289"/>
      <c r="E37" s="283" t="str">
        <f>'Project 1'!E37</f>
        <v>2-4 hours per signal</v>
      </c>
      <c r="F37" s="284"/>
      <c r="G37" s="67"/>
      <c r="H37" s="67"/>
      <c r="I37" s="67"/>
      <c r="J37" s="67"/>
      <c r="K37" s="67"/>
      <c r="L37" s="67"/>
      <c r="M37" s="78">
        <f>SUM(G37:L37)</f>
        <v>0</v>
      </c>
      <c r="N37" s="377"/>
      <c r="O37" s="153"/>
    </row>
    <row r="38" spans="1:15" ht="21.6" customHeight="1" thickBot="1" x14ac:dyDescent="0.45">
      <c r="A38" s="298" t="str">
        <f>'Project 1'!A38</f>
        <v>Task 8: Evaluation of Signal System Operations (travel-time runs)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300"/>
    </row>
    <row r="39" spans="1:15" ht="30.6" customHeight="1" thickTop="1" thickBot="1" x14ac:dyDescent="0.45">
      <c r="A39" s="290" t="str">
        <f>'Project 1'!A39</f>
        <v>Collect Tru-Traffic "After" runs, additional "Fine Tuning" as necessary</v>
      </c>
      <c r="B39" s="291"/>
      <c r="C39" s="291"/>
      <c r="D39" s="289"/>
      <c r="E39" s="338" t="str">
        <f>'Project 1'!E39</f>
        <v>Time for Before Runs + 0.5 hours per intersection per plan</v>
      </c>
      <c r="F39" s="339"/>
      <c r="G39" s="69"/>
      <c r="H39" s="69"/>
      <c r="I39" s="69"/>
      <c r="J39" s="69"/>
      <c r="K39" s="69"/>
      <c r="L39" s="69"/>
      <c r="M39" s="77">
        <f>SUM(G39:L39)</f>
        <v>0</v>
      </c>
      <c r="N39" s="185">
        <f>IFERROR((SUM(M39))/$M$44,0)</f>
        <v>0</v>
      </c>
      <c r="O39" s="152"/>
    </row>
    <row r="40" spans="1:15" ht="21.6" customHeight="1" thickBot="1" x14ac:dyDescent="0.45">
      <c r="A40" s="298" t="str">
        <f>'Project 1'!A40</f>
        <v>Task 9: Project Closeout Meeting with Division Staff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300"/>
    </row>
    <row r="41" spans="1:15" s="18" customFormat="1" ht="30.6" customHeight="1" thickTop="1" thickBot="1" x14ac:dyDescent="0.45">
      <c r="A41" s="290" t="str">
        <f>'Project 1'!A41</f>
        <v>Meet with Division, Municipal, SSTO, and Regional Traffic representatives to review and explain all work done</v>
      </c>
      <c r="B41" s="291"/>
      <c r="C41" s="291"/>
      <c r="D41" s="289"/>
      <c r="E41" s="338" t="str">
        <f>'Project 1'!E41</f>
        <v>up to 4 hours per System</v>
      </c>
      <c r="F41" s="339"/>
      <c r="G41" s="69"/>
      <c r="H41" s="69"/>
      <c r="I41" s="69"/>
      <c r="J41" s="69"/>
      <c r="K41" s="69"/>
      <c r="L41" s="69"/>
      <c r="M41" s="77">
        <f>SUM(G41:L41)</f>
        <v>0</v>
      </c>
      <c r="N41" s="185">
        <f>IFERROR((SUM(M41))/$M$44,0)</f>
        <v>0</v>
      </c>
      <c r="O41" s="152"/>
    </row>
    <row r="42" spans="1:15" ht="21.6" customHeight="1" thickBot="1" x14ac:dyDescent="0.45">
      <c r="A42" s="298" t="str">
        <f>'Project 1'!A42</f>
        <v>Task 10: Final Submittal and Report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300"/>
    </row>
    <row r="43" spans="1:15" ht="30.6" customHeight="1" thickTop="1" thickBot="1" x14ac:dyDescent="0.45">
      <c r="A43" s="301" t="str">
        <f>'Project 1'!A43</f>
        <v>Prepare Final Submittal and Report</v>
      </c>
      <c r="B43" s="302"/>
      <c r="C43" s="303"/>
      <c r="D43" s="304" t="str">
        <f>'Project 1'!D43</f>
        <v>6 hours per system + 0.5 hours per signal</v>
      </c>
      <c r="E43" s="305"/>
      <c r="F43" s="306"/>
      <c r="G43" s="64"/>
      <c r="H43" s="64"/>
      <c r="I43" s="64"/>
      <c r="J43" s="64"/>
      <c r="K43" s="64"/>
      <c r="L43" s="64"/>
      <c r="M43" s="76">
        <f>SUM(G43:L43)</f>
        <v>0</v>
      </c>
      <c r="N43" s="181">
        <f>IFERROR((SUM(M43))/$M$44,0)</f>
        <v>0</v>
      </c>
      <c r="O43" s="151"/>
    </row>
    <row r="44" spans="1:15" ht="15" customHeight="1" thickTop="1" x14ac:dyDescent="0.4">
      <c r="A44" s="19"/>
      <c r="B44" s="20"/>
      <c r="C44" s="20"/>
      <c r="D44" s="20"/>
      <c r="E44" s="21"/>
      <c r="F44" s="22" t="str">
        <f>'Project 1'!F44</f>
        <v>Total Hours per Employee:</v>
      </c>
      <c r="G44" s="23">
        <f t="shared" ref="G44:L44" si="3">SUM(G14:G43)</f>
        <v>0</v>
      </c>
      <c r="H44" s="23">
        <f t="shared" si="3"/>
        <v>0</v>
      </c>
      <c r="I44" s="23">
        <f t="shared" si="3"/>
        <v>0</v>
      </c>
      <c r="J44" s="23">
        <f t="shared" si="3"/>
        <v>0</v>
      </c>
      <c r="K44" s="23">
        <f t="shared" si="3"/>
        <v>0</v>
      </c>
      <c r="L44" s="23">
        <f t="shared" si="3"/>
        <v>0</v>
      </c>
      <c r="M44" s="24">
        <f t="shared" ref="M44" si="4">SUM(G44:L44)</f>
        <v>0</v>
      </c>
      <c r="N44" s="393">
        <f>SUM(N14:N43)</f>
        <v>0</v>
      </c>
      <c r="O44" s="25"/>
    </row>
    <row r="45" spans="1:15" ht="15" customHeight="1" x14ac:dyDescent="0.4">
      <c r="A45" s="37"/>
      <c r="D45" s="1"/>
      <c r="E45" s="11"/>
      <c r="F45" s="26" t="str">
        <f>'Project 1'!F45</f>
        <v>Total Days per Employee:</v>
      </c>
      <c r="G45" s="27">
        <f t="shared" ref="G45:L45" si="5">G44/8</f>
        <v>0</v>
      </c>
      <c r="H45" s="27">
        <f t="shared" si="5"/>
        <v>0</v>
      </c>
      <c r="I45" s="27">
        <f t="shared" si="5"/>
        <v>0</v>
      </c>
      <c r="J45" s="27">
        <f t="shared" si="5"/>
        <v>0</v>
      </c>
      <c r="K45" s="27">
        <f t="shared" si="5"/>
        <v>0</v>
      </c>
      <c r="L45" s="27">
        <f t="shared" si="5"/>
        <v>0</v>
      </c>
      <c r="M45" s="116">
        <f>SUM(G45:L45)</f>
        <v>0</v>
      </c>
      <c r="N45" s="394"/>
      <c r="O45" s="28"/>
    </row>
    <row r="46" spans="1:15" ht="15" customHeight="1" thickBot="1" x14ac:dyDescent="0.45">
      <c r="A46" s="37"/>
      <c r="D46" s="1"/>
      <c r="E46" s="11"/>
      <c r="F46" s="114" t="str">
        <f>'Project 1'!F46</f>
        <v>Percentage of Hours:</v>
      </c>
      <c r="G46" s="115">
        <f>IFERROR(G44/$M$44,0)</f>
        <v>0</v>
      </c>
      <c r="H46" s="115">
        <f t="shared" ref="H46:L46" si="6">IFERROR(H44/$M$44,0)</f>
        <v>0</v>
      </c>
      <c r="I46" s="115">
        <f t="shared" si="6"/>
        <v>0</v>
      </c>
      <c r="J46" s="115">
        <f t="shared" si="6"/>
        <v>0</v>
      </c>
      <c r="K46" s="115">
        <f t="shared" si="6"/>
        <v>0</v>
      </c>
      <c r="L46" s="117">
        <f t="shared" si="6"/>
        <v>0</v>
      </c>
      <c r="M46" s="118"/>
      <c r="N46" s="394"/>
      <c r="O46" s="28"/>
    </row>
    <row r="47" spans="1:15" ht="15" customHeight="1" thickTop="1" thickBot="1" x14ac:dyDescent="0.45">
      <c r="A47" s="389" t="str">
        <f>'Project 1'!A47</f>
        <v>Hours per Signal per Plan:</v>
      </c>
      <c r="B47" s="390"/>
      <c r="C47" s="144">
        <f>IFERROR(M44/B7/E7,0)</f>
        <v>0</v>
      </c>
      <c r="D47" s="1"/>
      <c r="E47" s="11"/>
      <c r="F47" s="114" t="str">
        <f>'Project 1'!F47</f>
        <v>Percentage of Cost:</v>
      </c>
      <c r="G47" s="115">
        <f>IFERROR(G48/$M$48,0)</f>
        <v>0</v>
      </c>
      <c r="H47" s="115">
        <f t="shared" ref="H47:L47" si="7">IFERROR(H48/$M$48,0)</f>
        <v>0</v>
      </c>
      <c r="I47" s="115">
        <f t="shared" si="7"/>
        <v>0</v>
      </c>
      <c r="J47" s="115">
        <f t="shared" si="7"/>
        <v>0</v>
      </c>
      <c r="K47" s="115">
        <f t="shared" si="7"/>
        <v>0</v>
      </c>
      <c r="L47" s="115">
        <f t="shared" si="7"/>
        <v>0</v>
      </c>
      <c r="M47" s="118"/>
      <c r="N47" s="395"/>
      <c r="O47" s="28"/>
    </row>
    <row r="48" spans="1:15" ht="15" customHeight="1" thickTop="1" thickBot="1" x14ac:dyDescent="0.45">
      <c r="A48" s="420" t="str">
        <f>'Project 1'!A48</f>
        <v>Payroll per Signal per Plan:</v>
      </c>
      <c r="B48" s="421"/>
      <c r="C48" s="145">
        <f>IFERROR(M48/B7/E7,0)</f>
        <v>0</v>
      </c>
      <c r="D48" s="1"/>
      <c r="E48" s="11"/>
      <c r="F48" s="29" t="str">
        <f>'Project 1'!F48</f>
        <v>Total Costs per Employee:</v>
      </c>
      <c r="G48" s="30">
        <f t="shared" ref="G48:L48" si="8">(G44*G12)</f>
        <v>0</v>
      </c>
      <c r="H48" s="30">
        <f t="shared" si="8"/>
        <v>0</v>
      </c>
      <c r="I48" s="30">
        <f t="shared" si="8"/>
        <v>0</v>
      </c>
      <c r="J48" s="30">
        <f t="shared" si="8"/>
        <v>0</v>
      </c>
      <c r="K48" s="30">
        <f t="shared" si="8"/>
        <v>0</v>
      </c>
      <c r="L48" s="31">
        <f t="shared" si="8"/>
        <v>0</v>
      </c>
      <c r="M48" s="74">
        <f>SUM(G48:L48)</f>
        <v>0</v>
      </c>
      <c r="N48" s="400" t="s">
        <v>56</v>
      </c>
      <c r="O48" s="401"/>
    </row>
    <row r="49" spans="1:22" s="13" customFormat="1" ht="6" customHeight="1" thickBot="1" x14ac:dyDescent="0.45">
      <c r="A49" s="32"/>
      <c r="D49" s="33"/>
      <c r="E49" s="33"/>
      <c r="F49" s="34"/>
      <c r="G49" s="35"/>
      <c r="H49" s="35"/>
      <c r="I49" s="35"/>
      <c r="J49" s="35"/>
      <c r="K49" s="35"/>
      <c r="L49" s="35"/>
      <c r="M49" s="35"/>
      <c r="N49" s="35"/>
      <c r="O49" s="36"/>
    </row>
    <row r="50" spans="1:22" ht="22.95" customHeight="1" thickTop="1" thickBot="1" x14ac:dyDescent="0.45">
      <c r="A50" s="37"/>
      <c r="D50" s="38"/>
      <c r="E50" s="38"/>
      <c r="G50" s="402" t="s">
        <v>69</v>
      </c>
      <c r="H50" s="403"/>
      <c r="I50" s="403"/>
      <c r="J50" s="403"/>
      <c r="K50" s="403"/>
      <c r="L50" s="403"/>
      <c r="M50" s="403"/>
      <c r="N50" s="403"/>
      <c r="O50" s="404"/>
    </row>
    <row r="51" spans="1:22" s="18" customFormat="1" ht="33.6" customHeight="1" thickTop="1" thickBot="1" x14ac:dyDescent="0.45">
      <c r="A51" s="37"/>
      <c r="B51" s="1"/>
      <c r="C51" s="1"/>
      <c r="D51" s="1"/>
      <c r="E51" s="1"/>
      <c r="G51" s="405" t="str">
        <f>'Project 1'!G51</f>
        <v>Item</v>
      </c>
      <c r="H51" s="406"/>
      <c r="I51" s="406"/>
      <c r="J51" s="407"/>
      <c r="K51" s="39" t="str">
        <f>'Project 1'!K51</f>
        <v>Unit Cost</v>
      </c>
      <c r="L51" s="39" t="str">
        <f>'Project 1'!L51</f>
        <v>Quantity</v>
      </c>
      <c r="M51" s="39" t="str">
        <f>'Project 1'!M51</f>
        <v>Total Cost</v>
      </c>
      <c r="N51" s="408" t="s">
        <v>22</v>
      </c>
      <c r="O51" s="409"/>
      <c r="Q51" s="40"/>
      <c r="R51" s="40"/>
      <c r="S51" s="40"/>
      <c r="T51" s="40"/>
      <c r="U51" s="40"/>
      <c r="V51" s="40"/>
    </row>
    <row r="52" spans="1:22" ht="30.6" customHeight="1" x14ac:dyDescent="0.4">
      <c r="A52" s="37"/>
      <c r="D52" s="1"/>
      <c r="E52" s="1"/>
      <c r="G52" s="386" t="str">
        <f>'Project 1'!G52</f>
        <v>Vehicle Rental (per day)</v>
      </c>
      <c r="H52" s="387"/>
      <c r="I52" s="387"/>
      <c r="J52" s="388"/>
      <c r="K52" s="41">
        <f>'Project 1'!K52</f>
        <v>45</v>
      </c>
      <c r="L52" s="70"/>
      <c r="M52" s="42">
        <f>K52*L52</f>
        <v>0</v>
      </c>
      <c r="N52" s="398"/>
      <c r="O52" s="399"/>
      <c r="Q52" s="13"/>
      <c r="R52" s="13"/>
      <c r="S52" s="13"/>
      <c r="T52" s="13"/>
      <c r="U52" s="13"/>
      <c r="V52" s="13"/>
    </row>
    <row r="53" spans="1:22" s="18" customFormat="1" ht="105.6" customHeight="1" x14ac:dyDescent="0.4">
      <c r="A53" s="43"/>
      <c r="C53" s="1"/>
      <c r="G53" s="381" t="str">
        <f>'Project 1'!G53</f>
        <v>Total Mileage for Rental Vehicle Fuel Costs
(show work justifying total mileage in the "assumptions")</v>
      </c>
      <c r="H53" s="382"/>
      <c r="I53" s="382"/>
      <c r="J53" s="383"/>
      <c r="K53" s="44">
        <f>'Project 1'!K53</f>
        <v>0.2</v>
      </c>
      <c r="L53" s="71"/>
      <c r="M53" s="44">
        <f>K53*L53</f>
        <v>0</v>
      </c>
      <c r="N53" s="320" t="s">
        <v>108</v>
      </c>
      <c r="O53" s="321"/>
      <c r="Q53" s="40"/>
      <c r="R53" s="40"/>
      <c r="S53" s="40"/>
      <c r="T53" s="40"/>
      <c r="U53" s="40"/>
      <c r="V53" s="40"/>
    </row>
    <row r="54" spans="1:22" s="18" customFormat="1" ht="30.6" customHeight="1" x14ac:dyDescent="0.6">
      <c r="A54" s="307"/>
      <c r="B54" s="271"/>
      <c r="C54" s="1"/>
      <c r="D54" s="1"/>
      <c r="E54" s="1"/>
      <c r="G54" s="381" t="str">
        <f>'Project 1'!G54</f>
        <v>Lodging (per day)</v>
      </c>
      <c r="H54" s="382"/>
      <c r="I54" s="382"/>
      <c r="J54" s="383"/>
      <c r="K54" s="44">
        <f>'Project 1'!K54</f>
        <v>78.900000000000006</v>
      </c>
      <c r="L54" s="71"/>
      <c r="M54" s="44">
        <f t="shared" ref="M54:M58" si="9">K54*L54</f>
        <v>0</v>
      </c>
      <c r="N54" s="320"/>
      <c r="O54" s="321"/>
      <c r="Q54" s="40"/>
      <c r="R54" s="40"/>
      <c r="S54" s="40"/>
      <c r="T54" s="40"/>
      <c r="U54" s="40"/>
      <c r="V54" s="40"/>
    </row>
    <row r="55" spans="1:22" s="18" customFormat="1" ht="30.6" customHeight="1" x14ac:dyDescent="0.4">
      <c r="A55" s="45"/>
      <c r="B55" s="1"/>
      <c r="C55" s="1"/>
      <c r="D55" s="1"/>
      <c r="E55" s="1"/>
      <c r="G55" s="381" t="str">
        <f>'Project 1'!G55</f>
        <v>Meals - Breakfast</v>
      </c>
      <c r="H55" s="382"/>
      <c r="I55" s="382"/>
      <c r="J55" s="383"/>
      <c r="K55" s="46">
        <f>'Project 1'!K55</f>
        <v>9</v>
      </c>
      <c r="L55" s="71"/>
      <c r="M55" s="44">
        <f t="shared" si="9"/>
        <v>0</v>
      </c>
      <c r="N55" s="320"/>
      <c r="O55" s="321"/>
      <c r="Q55" s="40"/>
      <c r="R55" s="40"/>
      <c r="S55" s="40"/>
      <c r="T55" s="40"/>
      <c r="U55" s="40"/>
      <c r="V55" s="40"/>
    </row>
    <row r="56" spans="1:22" ht="30.6" customHeight="1" thickBot="1" x14ac:dyDescent="0.45">
      <c r="A56" s="45"/>
      <c r="D56" s="1"/>
      <c r="E56" s="1"/>
      <c r="G56" s="381" t="str">
        <f>'Project 1'!G56</f>
        <v>Meals - Lunch</v>
      </c>
      <c r="H56" s="382"/>
      <c r="I56" s="382"/>
      <c r="J56" s="383"/>
      <c r="K56" s="46">
        <f>'Project 1'!K56</f>
        <v>11.8</v>
      </c>
      <c r="L56" s="71"/>
      <c r="M56" s="44">
        <f t="shared" si="9"/>
        <v>0</v>
      </c>
      <c r="N56" s="320"/>
      <c r="O56" s="321"/>
      <c r="Q56" s="13"/>
      <c r="R56" s="13"/>
      <c r="S56" s="13"/>
      <c r="T56" s="13"/>
      <c r="U56" s="13"/>
      <c r="V56" s="13"/>
    </row>
    <row r="57" spans="1:22" ht="30.6" customHeight="1" thickTop="1" x14ac:dyDescent="0.4">
      <c r="A57" s="384" t="str">
        <f>'Project 1'!A57</f>
        <v>Total Payroll Costs:</v>
      </c>
      <c r="B57" s="385"/>
      <c r="C57" s="396">
        <f>M48</f>
        <v>0</v>
      </c>
      <c r="D57" s="397"/>
      <c r="E57" s="1"/>
      <c r="G57" s="381" t="str">
        <f>'Project 1'!G57</f>
        <v>Meals - Dinner</v>
      </c>
      <c r="H57" s="382"/>
      <c r="I57" s="382"/>
      <c r="J57" s="383"/>
      <c r="K57" s="46">
        <f>'Project 1'!K57</f>
        <v>20.5</v>
      </c>
      <c r="L57" s="71"/>
      <c r="M57" s="44">
        <f t="shared" si="9"/>
        <v>0</v>
      </c>
      <c r="N57" s="320"/>
      <c r="O57" s="321"/>
      <c r="S57" s="1" t="s">
        <v>8</v>
      </c>
    </row>
    <row r="58" spans="1:22" ht="30.6" customHeight="1" thickBot="1" x14ac:dyDescent="0.45">
      <c r="A58" s="308" t="str">
        <f>'Project 1'!A58</f>
        <v>Total Direct Costs:</v>
      </c>
      <c r="B58" s="309"/>
      <c r="C58" s="310">
        <f>M59</f>
        <v>0</v>
      </c>
      <c r="D58" s="311"/>
      <c r="E58" s="1"/>
      <c r="G58" s="312" t="str">
        <f>'Project 1'!G58</f>
        <v>Reproduction</v>
      </c>
      <c r="H58" s="313"/>
      <c r="I58" s="313"/>
      <c r="J58" s="314"/>
      <c r="K58" s="31">
        <f>'Project 1'!K58</f>
        <v>0.09</v>
      </c>
      <c r="L58" s="72"/>
      <c r="M58" s="30">
        <f t="shared" si="9"/>
        <v>0</v>
      </c>
      <c r="N58" s="318" t="s">
        <v>107</v>
      </c>
      <c r="O58" s="319"/>
      <c r="S58" s="1" t="s">
        <v>8</v>
      </c>
    </row>
    <row r="59" spans="1:22" ht="21.6" customHeight="1" thickTop="1" thickBot="1" x14ac:dyDescent="0.45">
      <c r="A59" s="292" t="str">
        <f>'Project 1'!A59</f>
        <v>Payroll + Direct Costs:</v>
      </c>
      <c r="B59" s="422"/>
      <c r="C59" s="272">
        <f>SUM(C57:C58)</f>
        <v>0</v>
      </c>
      <c r="D59" s="273"/>
      <c r="E59" s="47"/>
      <c r="F59" s="47"/>
      <c r="G59" s="48"/>
      <c r="H59" s="48"/>
      <c r="I59" s="48"/>
      <c r="J59" s="48"/>
      <c r="K59" s="47"/>
      <c r="L59" s="47"/>
      <c r="M59" s="75">
        <f>SUM(M52:M58)</f>
        <v>0</v>
      </c>
      <c r="N59" s="316" t="str">
        <f>'Project 1'!N59</f>
        <v>Total Direct Costs</v>
      </c>
      <c r="O59" s="317"/>
      <c r="S59" s="1" t="s">
        <v>8</v>
      </c>
    </row>
    <row r="60" spans="1:22" ht="15" customHeight="1" thickTop="1" x14ac:dyDescent="0.4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15" t="str">
        <f>'Cost Summary'!M26</f>
        <v>Template updated 9/13/2021</v>
      </c>
      <c r="O60" s="315"/>
    </row>
    <row r="61" spans="1:22" x14ac:dyDescent="0.4">
      <c r="A61" s="12"/>
      <c r="B61" s="12"/>
      <c r="C61" s="12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1:22" x14ac:dyDescent="0.4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1:22" x14ac:dyDescent="0.6">
      <c r="A63" s="271"/>
      <c r="B63" s="271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1:22" x14ac:dyDescent="0.4">
      <c r="A64" s="5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s="18" customFormat="1" ht="15" customHeight="1" x14ac:dyDescent="0.4">
      <c r="A65" s="50"/>
      <c r="B65" s="1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x14ac:dyDescent="0.4">
      <c r="A66" s="50"/>
    </row>
  </sheetData>
  <sheetProtection sheet="1" formatColumns="0" formatRows="0" selectLockedCells="1"/>
  <mergeCells count="106">
    <mergeCell ref="N60:O60"/>
    <mergeCell ref="A63:B63"/>
    <mergeCell ref="A58:B58"/>
    <mergeCell ref="C58:D58"/>
    <mergeCell ref="G58:J58"/>
    <mergeCell ref="N58:O58"/>
    <mergeCell ref="A59:B59"/>
    <mergeCell ref="C59:D59"/>
    <mergeCell ref="N59:O59"/>
    <mergeCell ref="G55:J55"/>
    <mergeCell ref="N55:O55"/>
    <mergeCell ref="G56:J56"/>
    <mergeCell ref="N56:O56"/>
    <mergeCell ref="A57:B57"/>
    <mergeCell ref="C57:D57"/>
    <mergeCell ref="G57:J57"/>
    <mergeCell ref="N57:O57"/>
    <mergeCell ref="G52:J52"/>
    <mergeCell ref="N52:O52"/>
    <mergeCell ref="G53:J53"/>
    <mergeCell ref="N53:O53"/>
    <mergeCell ref="A54:B54"/>
    <mergeCell ref="G54:J54"/>
    <mergeCell ref="N54:O54"/>
    <mergeCell ref="N44:N47"/>
    <mergeCell ref="A47:B47"/>
    <mergeCell ref="A48:B48"/>
    <mergeCell ref="N48:O48"/>
    <mergeCell ref="G50:O50"/>
    <mergeCell ref="G51:J51"/>
    <mergeCell ref="N51:O51"/>
    <mergeCell ref="A40:O40"/>
    <mergeCell ref="A41:D41"/>
    <mergeCell ref="E41:F41"/>
    <mergeCell ref="A42:O42"/>
    <mergeCell ref="A43:C43"/>
    <mergeCell ref="D43:F43"/>
    <mergeCell ref="A38:O38"/>
    <mergeCell ref="A39:D39"/>
    <mergeCell ref="E39:F39"/>
    <mergeCell ref="A34:C34"/>
    <mergeCell ref="D34:F34"/>
    <mergeCell ref="A35:O35"/>
    <mergeCell ref="A36:C36"/>
    <mergeCell ref="D36:F36"/>
    <mergeCell ref="N36:N37"/>
    <mergeCell ref="A37:D37"/>
    <mergeCell ref="E37:F37"/>
    <mergeCell ref="D30:F30"/>
    <mergeCell ref="A31:D31"/>
    <mergeCell ref="E31:F31"/>
    <mergeCell ref="A32:D32"/>
    <mergeCell ref="E32:F32"/>
    <mergeCell ref="A33:O33"/>
    <mergeCell ref="A26:O26"/>
    <mergeCell ref="A27:D27"/>
    <mergeCell ref="E27:F27"/>
    <mergeCell ref="N27:N32"/>
    <mergeCell ref="A28:C28"/>
    <mergeCell ref="D28:F28"/>
    <mergeCell ref="A29:C29"/>
    <mergeCell ref="D29:F29"/>
    <mergeCell ref="A30:C30"/>
    <mergeCell ref="A23:O23"/>
    <mergeCell ref="A24:C24"/>
    <mergeCell ref="D24:F24"/>
    <mergeCell ref="N24:N25"/>
    <mergeCell ref="A25:E25"/>
    <mergeCell ref="A20:E20"/>
    <mergeCell ref="N20:N22"/>
    <mergeCell ref="A21:D21"/>
    <mergeCell ref="E21:F21"/>
    <mergeCell ref="A22:C22"/>
    <mergeCell ref="D22:F22"/>
    <mergeCell ref="A17:D17"/>
    <mergeCell ref="E17:F17"/>
    <mergeCell ref="N17:N18"/>
    <mergeCell ref="A18:D18"/>
    <mergeCell ref="E18:F18"/>
    <mergeCell ref="A19:O19"/>
    <mergeCell ref="A14:D14"/>
    <mergeCell ref="E14:F14"/>
    <mergeCell ref="N14:N15"/>
    <mergeCell ref="A15:C15"/>
    <mergeCell ref="D15:F15"/>
    <mergeCell ref="A16:O16"/>
    <mergeCell ref="D10:E11"/>
    <mergeCell ref="M10:M12"/>
    <mergeCell ref="N10:N12"/>
    <mergeCell ref="O10:O12"/>
    <mergeCell ref="A13:O13"/>
    <mergeCell ref="E4:F4"/>
    <mergeCell ref="I4:J4"/>
    <mergeCell ref="K4:L4"/>
    <mergeCell ref="A6:I6"/>
    <mergeCell ref="G7:H7"/>
    <mergeCell ref="K7:L7"/>
    <mergeCell ref="A1:O1"/>
    <mergeCell ref="B2:F2"/>
    <mergeCell ref="I2:J2"/>
    <mergeCell ref="K2:L2"/>
    <mergeCell ref="M2:N2"/>
    <mergeCell ref="E3:F3"/>
    <mergeCell ref="I3:J3"/>
    <mergeCell ref="K3:L3"/>
    <mergeCell ref="A9:O9"/>
  </mergeCells>
  <hyperlinks>
    <hyperlink ref="D10:E11" r:id="rId1" display="Please ensure that the latest version of this form is being used by checking here" xr:uid="{ADA7FDEF-F99D-4A00-B7DD-018375436279}"/>
  </hyperlinks>
  <printOptions horizontalCentered="1"/>
  <pageMargins left="0.25" right="0.25" top="0.75" bottom="0.75" header="0.3" footer="0.3"/>
  <pageSetup paperSize="17" scale="56" orientation="portrait" r:id="rId2"/>
  <headerFooter alignWithMargins="0"/>
  <rowBreaks count="1" manualBreakCount="1">
    <brk id="74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FB6A-7759-4BC1-9353-9ED651CCED52}">
  <sheetPr>
    <pageSetUpPr fitToPage="1"/>
  </sheetPr>
  <dimension ref="A1:V66"/>
  <sheetViews>
    <sheetView showGridLines="0" zoomScale="85" zoomScaleNormal="85" zoomScaleSheetLayoutView="85" workbookViewId="0">
      <pane ySplit="12" topLeftCell="A13" activePane="bottomLeft" state="frozen"/>
      <selection pane="bottomLeft" activeCell="B2" sqref="B2:F2"/>
    </sheetView>
  </sheetViews>
  <sheetFormatPr defaultColWidth="9.1171875" defaultRowHeight="15" x14ac:dyDescent="0.4"/>
  <cols>
    <col min="1" max="1" width="18" style="1" customWidth="1"/>
    <col min="2" max="2" width="15.41015625" style="1" customWidth="1"/>
    <col min="3" max="3" width="11.87890625" style="1" customWidth="1"/>
    <col min="4" max="4" width="22.703125" style="12" customWidth="1"/>
    <col min="5" max="5" width="6.703125" style="12" customWidth="1"/>
    <col min="6" max="6" width="24.41015625" style="12" customWidth="1"/>
    <col min="7" max="12" width="12.703125" style="1" customWidth="1"/>
    <col min="13" max="13" width="13.87890625" style="1" customWidth="1"/>
    <col min="14" max="14" width="13.703125" style="1" customWidth="1"/>
    <col min="15" max="15" width="33.234375" style="1" customWidth="1"/>
    <col min="16" max="16" width="9.1171875" style="1"/>
    <col min="17" max="17" width="47.87890625" style="1" customWidth="1"/>
    <col min="18" max="16384" width="9.1171875" style="1"/>
  </cols>
  <sheetData>
    <row r="1" spans="1:19" ht="23.45" customHeight="1" thickTop="1" thickBot="1" x14ac:dyDescent="0.45">
      <c r="A1" s="322" t="str">
        <f>'Project 1'!A1</f>
        <v>Detailed Cost Estimate for Signal System Timing Project</v>
      </c>
      <c r="B1" s="323"/>
      <c r="C1" s="323"/>
      <c r="D1" s="323"/>
      <c r="E1" s="323"/>
      <c r="F1" s="323"/>
      <c r="G1" s="324"/>
      <c r="H1" s="324"/>
      <c r="I1" s="324"/>
      <c r="J1" s="324"/>
      <c r="K1" s="324"/>
      <c r="L1" s="324"/>
      <c r="M1" s="324"/>
      <c r="N1" s="324"/>
      <c r="O1" s="325"/>
    </row>
    <row r="2" spans="1:19" s="3" customFormat="1" ht="16.350000000000001" customHeight="1" thickTop="1" thickBot="1" x14ac:dyDescent="0.45">
      <c r="A2" s="180" t="str">
        <f>'Project 1'!A2</f>
        <v>Location:</v>
      </c>
      <c r="B2" s="357"/>
      <c r="C2" s="358"/>
      <c r="D2" s="358"/>
      <c r="E2" s="359"/>
      <c r="F2" s="360"/>
      <c r="G2" s="2"/>
      <c r="I2" s="264" t="str">
        <f>'Project 1'!I2</f>
        <v>Firm:</v>
      </c>
      <c r="J2" s="264"/>
      <c r="K2" s="370">
        <f>IFERROR('Cost Summary'!$J$2,0)</f>
        <v>0</v>
      </c>
      <c r="L2" s="371"/>
      <c r="M2" s="334" t="str">
        <f>'Project 1'!M2</f>
        <v>Prepared By:</v>
      </c>
      <c r="N2" s="334"/>
      <c r="O2" s="54"/>
    </row>
    <row r="3" spans="1:19" s="3" customFormat="1" ht="16.350000000000001" customHeight="1" thickBot="1" x14ac:dyDescent="0.45">
      <c r="A3" s="179" t="str">
        <f>'Project 1'!A3</f>
        <v>Signal System:</v>
      </c>
      <c r="B3" s="51"/>
      <c r="D3" s="177" t="str">
        <f>'Project 1'!D3</f>
        <v>County:</v>
      </c>
      <c r="E3" s="368"/>
      <c r="F3" s="369"/>
      <c r="G3" s="4"/>
      <c r="I3" s="253" t="str">
        <f>'Project 1'!I3</f>
        <v>LSC Number:</v>
      </c>
      <c r="J3" s="414"/>
      <c r="K3" s="372"/>
      <c r="L3" s="373"/>
      <c r="N3" s="177" t="str">
        <f>'Project 1'!N3</f>
        <v>Date:</v>
      </c>
      <c r="O3" s="119"/>
      <c r="R3" s="5"/>
      <c r="S3" s="5"/>
    </row>
    <row r="4" spans="1:19" s="3" customFormat="1" ht="16.350000000000001" customHeight="1" thickBot="1" x14ac:dyDescent="0.45">
      <c r="A4" s="179" t="str">
        <f>'Project 1'!A4</f>
        <v>Division:</v>
      </c>
      <c r="B4" s="52"/>
      <c r="D4" s="177" t="str">
        <f>'Project 1'!D4</f>
        <v>City/Town:</v>
      </c>
      <c r="E4" s="368"/>
      <c r="F4" s="369"/>
      <c r="G4" s="4"/>
      <c r="I4" s="233" t="str">
        <f>'Project 1'!I4</f>
        <v>WBS Number:</v>
      </c>
      <c r="J4" s="419"/>
      <c r="K4" s="372"/>
      <c r="L4" s="373"/>
      <c r="M4" s="158"/>
      <c r="O4" s="6"/>
      <c r="R4" s="5"/>
      <c r="S4" s="5"/>
    </row>
    <row r="5" spans="1:19" s="3" customFormat="1" ht="3" customHeight="1" thickBot="1" x14ac:dyDescent="0.45">
      <c r="A5" s="113"/>
      <c r="B5" s="7"/>
      <c r="C5" s="7"/>
      <c r="D5" s="8"/>
      <c r="E5" s="8"/>
      <c r="F5" s="178"/>
      <c r="G5" s="8"/>
      <c r="H5" s="8"/>
      <c r="I5" s="178"/>
      <c r="J5" s="178"/>
      <c r="K5" s="9"/>
      <c r="L5" s="9"/>
      <c r="M5" s="10"/>
      <c r="N5" s="10"/>
      <c r="O5" s="6"/>
      <c r="R5" s="5"/>
      <c r="S5" s="5"/>
    </row>
    <row r="6" spans="1:19" ht="17.7" thickBot="1" x14ac:dyDescent="0.45">
      <c r="A6" s="335" t="s">
        <v>98</v>
      </c>
      <c r="B6" s="336"/>
      <c r="C6" s="336"/>
      <c r="D6" s="336"/>
      <c r="E6" s="336"/>
      <c r="F6" s="336"/>
      <c r="G6" s="336"/>
      <c r="H6" s="336"/>
      <c r="I6" s="337"/>
      <c r="J6" s="134"/>
      <c r="K6" s="135"/>
      <c r="L6" s="135"/>
      <c r="M6" s="135"/>
      <c r="N6" s="135"/>
      <c r="O6" s="11"/>
      <c r="R6" s="12"/>
      <c r="S6" s="12"/>
    </row>
    <row r="7" spans="1:19" ht="18.600000000000001" customHeight="1" thickBot="1" x14ac:dyDescent="0.45">
      <c r="A7" s="143" t="str">
        <f>'Project 1'!A7</f>
        <v># of signals:</v>
      </c>
      <c r="B7" s="53"/>
      <c r="C7" s="136"/>
      <c r="D7" s="137" t="str">
        <f>'Project 1'!D7</f>
        <v># of timing plans:</v>
      </c>
      <c r="E7" s="53"/>
      <c r="F7" s="138"/>
      <c r="G7" s="340" t="str">
        <f>'Project 1'!G7</f>
        <v># of critical intersections:</v>
      </c>
      <c r="H7" s="341"/>
      <c r="I7" s="53"/>
      <c r="J7" s="139"/>
      <c r="K7" s="342"/>
      <c r="L7" s="342"/>
      <c r="M7" s="13"/>
      <c r="N7" s="15"/>
      <c r="O7" s="11"/>
      <c r="R7" s="12"/>
      <c r="S7" s="12"/>
    </row>
    <row r="8" spans="1:19" s="13" customFormat="1" ht="3" customHeight="1" thickBot="1" x14ac:dyDescent="0.45">
      <c r="A8" s="32"/>
      <c r="D8" s="14"/>
      <c r="E8" s="14"/>
      <c r="F8" s="122"/>
      <c r="G8" s="15"/>
      <c r="H8" s="14"/>
      <c r="K8" s="16"/>
      <c r="L8" s="16"/>
      <c r="M8" s="15"/>
      <c r="N8" s="15"/>
      <c r="O8" s="17"/>
    </row>
    <row r="9" spans="1:19" ht="22.95" customHeight="1" thickBot="1" x14ac:dyDescent="0.45">
      <c r="A9" s="343" t="str">
        <f>'Project 1'!A9</f>
        <v>Payroll Costs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</row>
    <row r="10" spans="1:19" ht="30.6" customHeight="1" thickBot="1" x14ac:dyDescent="0.45">
      <c r="A10" s="140" t="str">
        <f>'Project 1'!A10</f>
        <v>System Size</v>
      </c>
      <c r="B10" s="140" t="str">
        <f>'Project 1'!B10</f>
        <v>Timing Plans</v>
      </c>
      <c r="C10" s="122"/>
      <c r="D10" s="412" t="s">
        <v>109</v>
      </c>
      <c r="E10" s="412"/>
      <c r="F10" s="122" t="str">
        <f>'Project 1'!F10</f>
        <v>Name:</v>
      </c>
      <c r="G10" s="55"/>
      <c r="H10" s="56"/>
      <c r="I10" s="56"/>
      <c r="J10" s="56"/>
      <c r="K10" s="56"/>
      <c r="L10" s="57"/>
      <c r="M10" s="346" t="str">
        <f>'Project 1'!M10</f>
        <v>Totals</v>
      </c>
      <c r="N10" s="415" t="str">
        <f>'Project 1'!N10</f>
        <v>% of Total Project</v>
      </c>
      <c r="O10" s="417" t="s">
        <v>21</v>
      </c>
    </row>
    <row r="11" spans="1:19" ht="15.6" customHeight="1" thickBot="1" x14ac:dyDescent="0.45">
      <c r="A11" s="141" t="str">
        <f>_xlfn.IFS($B$7="","n/a",AND(2&lt;=$B$7,$B$7&lt;=5),"Small",AND(6&lt;=$B$7,$B$7&lt;=10),"Medium",AND(11&lt;=$B$7,$B$7&lt;=16),"Large",$B$7&gt;17,"Extra Large")</f>
        <v>n/a</v>
      </c>
      <c r="B11" s="141" t="str">
        <f>_xlfn.IFS($E$7="","n/a",AND(1&lt;=$E$7,$E$7&lt;=5),"Standard",$E$7&gt;5,"Extra")</f>
        <v>n/a</v>
      </c>
      <c r="C11" s="122"/>
      <c r="D11" s="413"/>
      <c r="E11" s="413"/>
      <c r="F11" s="122" t="str">
        <f>'Project 1'!F11</f>
        <v>Classification</v>
      </c>
      <c r="G11" s="58"/>
      <c r="H11" s="59"/>
      <c r="I11" s="59"/>
      <c r="J11" s="59"/>
      <c r="K11" s="59"/>
      <c r="L11" s="60"/>
      <c r="M11" s="346"/>
      <c r="N11" s="347"/>
      <c r="O11" s="348"/>
    </row>
    <row r="12" spans="1:19" ht="15" customHeight="1" thickBot="1" x14ac:dyDescent="0.45">
      <c r="A12" s="142"/>
      <c r="B12" s="16"/>
      <c r="C12" s="16"/>
      <c r="D12" s="14"/>
      <c r="E12" s="14"/>
      <c r="F12" s="122" t="str">
        <f>'Project 1'!F12</f>
        <v>Labor Rate:</v>
      </c>
      <c r="G12" s="61"/>
      <c r="H12" s="62"/>
      <c r="I12" s="62"/>
      <c r="J12" s="62"/>
      <c r="K12" s="62"/>
      <c r="L12" s="63"/>
      <c r="M12" s="346"/>
      <c r="N12" s="416"/>
      <c r="O12" s="418"/>
    </row>
    <row r="13" spans="1:19" s="18" customFormat="1" ht="21.6" customHeight="1" thickBot="1" x14ac:dyDescent="0.45">
      <c r="A13" s="298" t="str">
        <f>'Project 1'!A13</f>
        <v>Task 1: Project Management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300"/>
    </row>
    <row r="14" spans="1:19" ht="30.6" customHeight="1" thickTop="1" x14ac:dyDescent="0.4">
      <c r="A14" s="374" t="str">
        <f>'Project 1'!A14</f>
        <v>Project Management (invoicing, scheduling, etc)</v>
      </c>
      <c r="B14" s="375"/>
      <c r="C14" s="375"/>
      <c r="D14" s="376"/>
      <c r="E14" s="338" t="str">
        <f>'Project 1'!E14</f>
        <v>1-4 hours per intersection</v>
      </c>
      <c r="F14" s="339"/>
      <c r="G14" s="64"/>
      <c r="H14" s="64"/>
      <c r="I14" s="64"/>
      <c r="J14" s="64"/>
      <c r="K14" s="64"/>
      <c r="L14" s="64"/>
      <c r="M14" s="76">
        <f>SUM(G14:L14)</f>
        <v>0</v>
      </c>
      <c r="N14" s="361">
        <f>IFERROR((SUM(M14:M15))/$M$44,0)</f>
        <v>0</v>
      </c>
      <c r="O14" s="157"/>
    </row>
    <row r="15" spans="1:19" ht="30.6" customHeight="1" thickBot="1" x14ac:dyDescent="0.45">
      <c r="A15" s="352" t="str">
        <f>'Project 1'!A15</f>
        <v>Travel Times (to and from project and meetings)</v>
      </c>
      <c r="B15" s="353"/>
      <c r="C15" s="354"/>
      <c r="D15" s="349" t="str">
        <f>'Project 1'!D15</f>
        <v>Use Google Maps or similar to calculate with the one-way mileage and number of trips</v>
      </c>
      <c r="E15" s="350"/>
      <c r="F15" s="351"/>
      <c r="G15" s="65"/>
      <c r="H15" s="65"/>
      <c r="I15" s="65"/>
      <c r="J15" s="65"/>
      <c r="K15" s="65"/>
      <c r="L15" s="65"/>
      <c r="M15" s="81">
        <f t="shared" ref="M15" si="0">SUM(G15:L15)</f>
        <v>0</v>
      </c>
      <c r="N15" s="362"/>
      <c r="O15" s="156"/>
    </row>
    <row r="16" spans="1:19" s="18" customFormat="1" ht="21.6" customHeight="1" thickBot="1" x14ac:dyDescent="0.45">
      <c r="A16" s="298" t="str">
        <f>'Project 1'!A16</f>
        <v>Task 2: Kick-Off Meeting and One-Page Project Summary Sheet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300"/>
    </row>
    <row r="17" spans="1:15" ht="30.6" customHeight="1" thickTop="1" x14ac:dyDescent="0.4">
      <c r="A17" s="331" t="str">
        <f>'Project 1'!A17</f>
        <v>Kick-Off Meeting with Division to discuss project in detail</v>
      </c>
      <c r="B17" s="332"/>
      <c r="C17" s="332"/>
      <c r="D17" s="333"/>
      <c r="E17" s="363" t="str">
        <f>'Project 1'!E17</f>
        <v>1-2 hours per system</v>
      </c>
      <c r="F17" s="364"/>
      <c r="G17" s="66"/>
      <c r="H17" s="66"/>
      <c r="I17" s="66"/>
      <c r="J17" s="66"/>
      <c r="K17" s="66"/>
      <c r="L17" s="66"/>
      <c r="M17" s="79">
        <f>SUM(G17:L17)</f>
        <v>0</v>
      </c>
      <c r="N17" s="361">
        <f>IFERROR((SUM(M17:M18))/$M$44,0)</f>
        <v>0</v>
      </c>
      <c r="O17" s="154"/>
    </row>
    <row r="18" spans="1:15" ht="30.6" customHeight="1" thickBot="1" x14ac:dyDescent="0.45">
      <c r="A18" s="328" t="str">
        <f>'Project 1'!A18</f>
        <v>Prepare and submit the One-Page Project Summary Sheet per the Scope</v>
      </c>
      <c r="B18" s="329"/>
      <c r="C18" s="329"/>
      <c r="D18" s="330"/>
      <c r="E18" s="285" t="str">
        <f>'Project 1'!E18</f>
        <v>8-16 hours per system</v>
      </c>
      <c r="F18" s="286"/>
      <c r="G18" s="67"/>
      <c r="H18" s="67"/>
      <c r="I18" s="67"/>
      <c r="J18" s="67"/>
      <c r="K18" s="67"/>
      <c r="L18" s="67"/>
      <c r="M18" s="78">
        <f>SUM(G18:L18)</f>
        <v>0</v>
      </c>
      <c r="N18" s="377"/>
      <c r="O18" s="153"/>
    </row>
    <row r="19" spans="1:15" s="18" customFormat="1" ht="21.6" customHeight="1" thickBot="1" x14ac:dyDescent="0.45">
      <c r="A19" s="298" t="str">
        <f>'Project 1'!A19</f>
        <v>Task 3: Field Data Collection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30.6" customHeight="1" thickTop="1" x14ac:dyDescent="0.4">
      <c r="A20" s="365" t="str">
        <f>'Project 1'!A20</f>
        <v xml:space="preserve">Initial Field Investigations: collect project data, review and compare existing signal plans to field conditions, review timings, confirm Tru-Traffic coordinates, observe traffic, etc. </v>
      </c>
      <c r="B20" s="366"/>
      <c r="C20" s="366"/>
      <c r="D20" s="366"/>
      <c r="E20" s="367"/>
      <c r="F20" s="184" t="str">
        <f>'Project 1'!F20</f>
        <v>1-3 hours per intersection</v>
      </c>
      <c r="G20" s="66"/>
      <c r="H20" s="66"/>
      <c r="I20" s="66"/>
      <c r="J20" s="66"/>
      <c r="K20" s="66"/>
      <c r="L20" s="66"/>
      <c r="M20" s="79">
        <f>SUM(G20:L20)</f>
        <v>0</v>
      </c>
      <c r="N20" s="355">
        <f>IFERROR((SUM(M20:M22))/$M$44,0)</f>
        <v>0</v>
      </c>
      <c r="O20" s="154"/>
    </row>
    <row r="21" spans="1:15" ht="30.6" customHeight="1" x14ac:dyDescent="0.4">
      <c r="A21" s="295" t="str">
        <f>'Project 1'!A21</f>
        <v>Additional Data Collection: request counts, gather stopwatch timings, upload system detector logs</v>
      </c>
      <c r="B21" s="296"/>
      <c r="C21" s="296"/>
      <c r="D21" s="297"/>
      <c r="E21" s="274" t="str">
        <f>'Project 1'!E21</f>
        <v>4-8 hours per critical intersection
1-2 hours per standard intersection</v>
      </c>
      <c r="F21" s="276"/>
      <c r="G21" s="68"/>
      <c r="H21" s="68"/>
      <c r="I21" s="68"/>
      <c r="J21" s="68"/>
      <c r="K21" s="68"/>
      <c r="L21" s="68"/>
      <c r="M21" s="80">
        <f>SUM(G21:L21)</f>
        <v>0</v>
      </c>
      <c r="N21" s="356"/>
      <c r="O21" s="155"/>
    </row>
    <row r="22" spans="1:15" ht="30.6" customHeight="1" thickBot="1" x14ac:dyDescent="0.45">
      <c r="A22" s="352" t="str">
        <f>'Project 1'!A22</f>
        <v>Upload existing timing data from controllers</v>
      </c>
      <c r="B22" s="353"/>
      <c r="C22" s="354"/>
      <c r="D22" s="349" t="str">
        <f>'Project 1'!D22</f>
        <v>0.5 hours per closed loop systems with master intersection
0.5-0.75 hours per local intersection (Centracs or no comms)</v>
      </c>
      <c r="E22" s="350"/>
      <c r="F22" s="351"/>
      <c r="G22" s="69"/>
      <c r="H22" s="69"/>
      <c r="I22" s="69"/>
      <c r="J22" s="69"/>
      <c r="K22" s="69"/>
      <c r="L22" s="69"/>
      <c r="M22" s="77">
        <f>SUM(G22:L22)</f>
        <v>0</v>
      </c>
      <c r="N22" s="356"/>
      <c r="O22" s="152"/>
    </row>
    <row r="23" spans="1:15" s="18" customFormat="1" ht="21.6" customHeight="1" thickBot="1" x14ac:dyDescent="0.45">
      <c r="A23" s="298" t="str">
        <f>'Project 1'!A23</f>
        <v>Task 4: Evaluation of Existing Signal System Operations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300"/>
    </row>
    <row r="24" spans="1:15" ht="30.6" customHeight="1" thickTop="1" x14ac:dyDescent="0.4">
      <c r="A24" s="365" t="str">
        <f>'Project 1'!A24</f>
        <v>Collect Tru-Traffic "Before" runs</v>
      </c>
      <c r="B24" s="366"/>
      <c r="C24" s="367"/>
      <c r="D24" s="363" t="str">
        <f>'Project 1'!D24</f>
        <v>≤5 signals: 1 hour per plan
&gt;5 signals: (roundtrip travel time) * (6 runs) * (number of plans)</v>
      </c>
      <c r="E24" s="378"/>
      <c r="F24" s="364"/>
      <c r="G24" s="68"/>
      <c r="H24" s="68"/>
      <c r="I24" s="68"/>
      <c r="J24" s="68"/>
      <c r="K24" s="68"/>
      <c r="L24" s="68"/>
      <c r="M24" s="80">
        <f t="shared" ref="M24:M25" si="1">SUM(G24:L24)</f>
        <v>0</v>
      </c>
      <c r="N24" s="377">
        <f>IFERROR((SUM(M24:M25))/$M$44,0)</f>
        <v>0</v>
      </c>
      <c r="O24" s="155"/>
    </row>
    <row r="25" spans="1:15" ht="30.6" customHeight="1" thickBot="1" x14ac:dyDescent="0.45">
      <c r="A25" s="379" t="str">
        <f>'Project 1'!A25</f>
        <v>Additional Field Investigation: observe traffic patterns, indentify/confirm critical intersections, estimate splits</v>
      </c>
      <c r="B25" s="380"/>
      <c r="C25" s="380"/>
      <c r="D25" s="380"/>
      <c r="E25" s="288"/>
      <c r="F25" s="183" t="str">
        <f>'Project 1'!F25</f>
        <v>1-2 hours per intersection</v>
      </c>
      <c r="G25" s="67"/>
      <c r="H25" s="67"/>
      <c r="I25" s="67"/>
      <c r="J25" s="67"/>
      <c r="K25" s="67"/>
      <c r="L25" s="67"/>
      <c r="M25" s="78">
        <f t="shared" si="1"/>
        <v>0</v>
      </c>
      <c r="N25" s="377"/>
      <c r="O25" s="153"/>
    </row>
    <row r="26" spans="1:15" s="18" customFormat="1" ht="21.6" customHeight="1" thickBot="1" x14ac:dyDescent="0.45">
      <c r="A26" s="298" t="str">
        <f>'Project 1'!A26</f>
        <v>Task 5: Develop Signal System Timing Plans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300"/>
    </row>
    <row r="27" spans="1:15" ht="30.6" customHeight="1" thickTop="1" x14ac:dyDescent="0.4">
      <c r="A27" s="331" t="str">
        <f>'Project 1'!A27</f>
        <v>Timing Plan Analysis: review/revise Synchro files, transfer data to Tru-Traffic, etc.</v>
      </c>
      <c r="B27" s="332"/>
      <c r="C27" s="332"/>
      <c r="D27" s="333"/>
      <c r="E27" s="363" t="str">
        <f>'Project 1'!E27</f>
        <v>1-2 hours per critical intersection per timing plan</v>
      </c>
      <c r="F27" s="364"/>
      <c r="G27" s="66"/>
      <c r="H27" s="66"/>
      <c r="I27" s="66"/>
      <c r="J27" s="66"/>
      <c r="K27" s="66"/>
      <c r="L27" s="66"/>
      <c r="M27" s="79">
        <f>SUM(G27:L27)</f>
        <v>0</v>
      </c>
      <c r="N27" s="361">
        <f>IFERROR((SUM(M27:M32))/$M$44,0)</f>
        <v>0</v>
      </c>
      <c r="O27" s="154"/>
    </row>
    <row r="28" spans="1:15" ht="30.6" customHeight="1" x14ac:dyDescent="0.4">
      <c r="A28" s="410" t="str">
        <f>'Project 1'!A28</f>
        <v>Timing Plan Analysis: optimize cycle lengths and offsets</v>
      </c>
      <c r="B28" s="411"/>
      <c r="C28" s="296"/>
      <c r="D28" s="274" t="str">
        <f>'Project 1'!D28</f>
        <v>1-2 hours per critical intersection per plan and 
0.5-1 hour per standard intersection per plan</v>
      </c>
      <c r="E28" s="275"/>
      <c r="F28" s="276"/>
      <c r="G28" s="68"/>
      <c r="H28" s="68"/>
      <c r="I28" s="68"/>
      <c r="J28" s="68"/>
      <c r="K28" s="68"/>
      <c r="L28" s="68"/>
      <c r="M28" s="80">
        <f t="shared" ref="M28:M32" si="2">SUM(G28:L28)</f>
        <v>0</v>
      </c>
      <c r="N28" s="377"/>
      <c r="O28" s="155"/>
    </row>
    <row r="29" spans="1:15" ht="30.6" customHeight="1" x14ac:dyDescent="0.4">
      <c r="A29" s="410" t="str">
        <f>'Project 1'!A29</f>
        <v>TransLink32/Centracs Data Input: update/develop database, standard "System Data Tree", etc.</v>
      </c>
      <c r="B29" s="411"/>
      <c r="C29" s="411"/>
      <c r="D29" s="274" t="str">
        <f>'Project 1'!D29</f>
        <v>0.5 hours per intersection per timing plan</v>
      </c>
      <c r="E29" s="275"/>
      <c r="F29" s="276"/>
      <c r="G29" s="68"/>
      <c r="H29" s="68"/>
      <c r="I29" s="68"/>
      <c r="J29" s="68"/>
      <c r="K29" s="68"/>
      <c r="L29" s="68"/>
      <c r="M29" s="80">
        <f t="shared" si="2"/>
        <v>0</v>
      </c>
      <c r="N29" s="377"/>
      <c r="O29" s="155"/>
    </row>
    <row r="30" spans="1:15" ht="30.6" customHeight="1" x14ac:dyDescent="0.4">
      <c r="A30" s="410" t="str">
        <f>'Project 1'!A30</f>
        <v>Develop/review/revise TransLink32 master graphics or Centracs graphics</v>
      </c>
      <c r="B30" s="411"/>
      <c r="C30" s="411"/>
      <c r="D30" s="274" t="str">
        <f>'Project 1'!D30</f>
        <v>TransLink32: 2 hours per system + 0.25 hours per signal
Centracs: 0.5 hours per signal (only if no graphics exist yet)</v>
      </c>
      <c r="E30" s="275"/>
      <c r="F30" s="276"/>
      <c r="G30" s="68"/>
      <c r="H30" s="68"/>
      <c r="I30" s="68"/>
      <c r="J30" s="68"/>
      <c r="K30" s="68"/>
      <c r="L30" s="68"/>
      <c r="M30" s="80">
        <f t="shared" si="2"/>
        <v>0</v>
      </c>
      <c r="N30" s="377"/>
      <c r="O30" s="155"/>
    </row>
    <row r="31" spans="1:15" ht="30.6" customHeight="1" x14ac:dyDescent="0.4">
      <c r="A31" s="295" t="str">
        <f>'Project 1'!A31</f>
        <v>Develop or review/revise incident management plans (if applicable)</v>
      </c>
      <c r="B31" s="296"/>
      <c r="C31" s="296"/>
      <c r="D31" s="297"/>
      <c r="E31" s="274" t="str">
        <f>'Project 1'!E31</f>
        <v>1-2 hours per intersection per plan</v>
      </c>
      <c r="F31" s="276"/>
      <c r="G31" s="68"/>
      <c r="H31" s="68"/>
      <c r="I31" s="68"/>
      <c r="J31" s="68"/>
      <c r="K31" s="68"/>
      <c r="L31" s="68"/>
      <c r="M31" s="80">
        <f t="shared" si="2"/>
        <v>0</v>
      </c>
      <c r="N31" s="377"/>
      <c r="O31" s="155"/>
    </row>
    <row r="32" spans="1:15" ht="30.6" customHeight="1" thickBot="1" x14ac:dyDescent="0.45">
      <c r="A32" s="287" t="str">
        <f>'Project 1'!A32</f>
        <v>Develop final coordination timing plans and schedules</v>
      </c>
      <c r="B32" s="288"/>
      <c r="C32" s="288"/>
      <c r="D32" s="294"/>
      <c r="E32" s="285" t="str">
        <f>'Project 1'!E32</f>
        <v>1-2 hours per intersection per plan</v>
      </c>
      <c r="F32" s="286"/>
      <c r="G32" s="67"/>
      <c r="H32" s="67"/>
      <c r="I32" s="67"/>
      <c r="J32" s="67"/>
      <c r="K32" s="67"/>
      <c r="L32" s="67"/>
      <c r="M32" s="78">
        <f t="shared" si="2"/>
        <v>0</v>
      </c>
      <c r="N32" s="377"/>
      <c r="O32" s="153"/>
    </row>
    <row r="33" spans="1:15" ht="21.6" customHeight="1" thickBot="1" x14ac:dyDescent="0.45">
      <c r="A33" s="298" t="str">
        <f>'Project 1'!A33</f>
        <v>Task 6: Preliminary Submittal and Report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300"/>
    </row>
    <row r="34" spans="1:15" s="18" customFormat="1" ht="30.6" customHeight="1" thickTop="1" thickBot="1" x14ac:dyDescent="0.45">
      <c r="A34" s="280" t="str">
        <f>'Project 1'!A34</f>
        <v>Prepare Preliminary Submittal and Report</v>
      </c>
      <c r="B34" s="281"/>
      <c r="C34" s="282"/>
      <c r="D34" s="277" t="str">
        <f>'Project 1'!D34</f>
        <v>4 hours per system + 0.5 hours per signal</v>
      </c>
      <c r="E34" s="278"/>
      <c r="F34" s="279"/>
      <c r="G34" s="67"/>
      <c r="H34" s="67"/>
      <c r="I34" s="67"/>
      <c r="J34" s="67"/>
      <c r="K34" s="67"/>
      <c r="L34" s="67"/>
      <c r="M34" s="78">
        <f>SUM(G34:L34)</f>
        <v>0</v>
      </c>
      <c r="N34" s="182">
        <f>IFERROR((SUM(M34))/$M$44,0)</f>
        <v>0</v>
      </c>
      <c r="O34" s="153"/>
    </row>
    <row r="35" spans="1:15" ht="21.6" customHeight="1" thickBot="1" x14ac:dyDescent="0.45">
      <c r="A35" s="298" t="str">
        <f>'Project 1'!A35</f>
        <v>Task 7: Field Implementation and Fine-Tuning of New Timing Plans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300"/>
    </row>
    <row r="36" spans="1:15" ht="30.6" customHeight="1" thickTop="1" x14ac:dyDescent="0.4">
      <c r="A36" s="365" t="str">
        <f>'Project 1'!A36</f>
        <v>Download new timings plan to controllers
(ONLY after Preliminary Submittal approved)</v>
      </c>
      <c r="B36" s="366"/>
      <c r="C36" s="367"/>
      <c r="D36" s="363" t="str">
        <f>'Project 1'!D36</f>
        <v>0.5 hours per closed loop systems with master intersection
0.5-0.75 hours per local intersection (Centracs or no comms)</v>
      </c>
      <c r="E36" s="378"/>
      <c r="F36" s="364"/>
      <c r="G36" s="66"/>
      <c r="H36" s="66"/>
      <c r="I36" s="66"/>
      <c r="J36" s="66"/>
      <c r="K36" s="66"/>
      <c r="L36" s="66"/>
      <c r="M36" s="79">
        <f>SUM(G36:L36)</f>
        <v>0</v>
      </c>
      <c r="N36" s="361">
        <f>IFERROR((SUM(M36:M37))/$M$44,0)</f>
        <v>0</v>
      </c>
      <c r="O36" s="154"/>
    </row>
    <row r="37" spans="1:15" ht="30.6" customHeight="1" thickBot="1" x14ac:dyDescent="0.45">
      <c r="A37" s="287" t="str">
        <f>'Project 1'!A37</f>
        <v>Evaluate, analyze, review, and fine-tune timing plans</v>
      </c>
      <c r="B37" s="288"/>
      <c r="C37" s="288"/>
      <c r="D37" s="289"/>
      <c r="E37" s="283" t="str">
        <f>'Project 1'!E37</f>
        <v>2-4 hours per signal</v>
      </c>
      <c r="F37" s="284"/>
      <c r="G37" s="67"/>
      <c r="H37" s="67"/>
      <c r="I37" s="67"/>
      <c r="J37" s="67"/>
      <c r="K37" s="67"/>
      <c r="L37" s="67"/>
      <c r="M37" s="78">
        <f>SUM(G37:L37)</f>
        <v>0</v>
      </c>
      <c r="N37" s="377"/>
      <c r="O37" s="153"/>
    </row>
    <row r="38" spans="1:15" ht="21.6" customHeight="1" thickBot="1" x14ac:dyDescent="0.45">
      <c r="A38" s="298" t="str">
        <f>'Project 1'!A38</f>
        <v>Task 8: Evaluation of Signal System Operations (travel-time runs)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300"/>
    </row>
    <row r="39" spans="1:15" ht="30.6" customHeight="1" thickTop="1" thickBot="1" x14ac:dyDescent="0.45">
      <c r="A39" s="290" t="str">
        <f>'Project 1'!A39</f>
        <v>Collect Tru-Traffic "After" runs, additional "Fine Tuning" as necessary</v>
      </c>
      <c r="B39" s="291"/>
      <c r="C39" s="291"/>
      <c r="D39" s="289"/>
      <c r="E39" s="338" t="str">
        <f>'Project 1'!E39</f>
        <v>Time for Before Runs + 0.5 hours per intersection per plan</v>
      </c>
      <c r="F39" s="339"/>
      <c r="G39" s="69"/>
      <c r="H39" s="69"/>
      <c r="I39" s="69"/>
      <c r="J39" s="69"/>
      <c r="K39" s="69"/>
      <c r="L39" s="69"/>
      <c r="M39" s="77">
        <f>SUM(G39:L39)</f>
        <v>0</v>
      </c>
      <c r="N39" s="185">
        <f>IFERROR((SUM(M39))/$M$44,0)</f>
        <v>0</v>
      </c>
      <c r="O39" s="152"/>
    </row>
    <row r="40" spans="1:15" ht="21.6" customHeight="1" thickBot="1" x14ac:dyDescent="0.45">
      <c r="A40" s="298" t="str">
        <f>'Project 1'!A40</f>
        <v>Task 9: Project Closeout Meeting with Division Staff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300"/>
    </row>
    <row r="41" spans="1:15" s="18" customFormat="1" ht="30.6" customHeight="1" thickTop="1" thickBot="1" x14ac:dyDescent="0.45">
      <c r="A41" s="290" t="str">
        <f>'Project 1'!A41</f>
        <v>Meet with Division, Municipal, SSTO, and Regional Traffic representatives to review and explain all work done</v>
      </c>
      <c r="B41" s="291"/>
      <c r="C41" s="291"/>
      <c r="D41" s="289"/>
      <c r="E41" s="338" t="str">
        <f>'Project 1'!E41</f>
        <v>up to 4 hours per System</v>
      </c>
      <c r="F41" s="339"/>
      <c r="G41" s="69"/>
      <c r="H41" s="69"/>
      <c r="I41" s="69"/>
      <c r="J41" s="69"/>
      <c r="K41" s="69"/>
      <c r="L41" s="69"/>
      <c r="M41" s="77">
        <f>SUM(G41:L41)</f>
        <v>0</v>
      </c>
      <c r="N41" s="185">
        <f>IFERROR((SUM(M41))/$M$44,0)</f>
        <v>0</v>
      </c>
      <c r="O41" s="152"/>
    </row>
    <row r="42" spans="1:15" ht="21.6" customHeight="1" thickBot="1" x14ac:dyDescent="0.45">
      <c r="A42" s="298" t="str">
        <f>'Project 1'!A42</f>
        <v>Task 10: Final Submittal and Report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300"/>
    </row>
    <row r="43" spans="1:15" ht="30.6" customHeight="1" thickTop="1" thickBot="1" x14ac:dyDescent="0.45">
      <c r="A43" s="301" t="str">
        <f>'Project 1'!A43</f>
        <v>Prepare Final Submittal and Report</v>
      </c>
      <c r="B43" s="302"/>
      <c r="C43" s="303"/>
      <c r="D43" s="304" t="str">
        <f>'Project 1'!D43</f>
        <v>6 hours per system + 0.5 hours per signal</v>
      </c>
      <c r="E43" s="305"/>
      <c r="F43" s="306"/>
      <c r="G43" s="64"/>
      <c r="H43" s="64"/>
      <c r="I43" s="64"/>
      <c r="J43" s="64"/>
      <c r="K43" s="64"/>
      <c r="L43" s="64"/>
      <c r="M43" s="76">
        <f>SUM(G43:L43)</f>
        <v>0</v>
      </c>
      <c r="N43" s="181">
        <f>IFERROR((SUM(M43))/$M$44,0)</f>
        <v>0</v>
      </c>
      <c r="O43" s="151"/>
    </row>
    <row r="44" spans="1:15" ht="15" customHeight="1" thickTop="1" x14ac:dyDescent="0.4">
      <c r="A44" s="19"/>
      <c r="B44" s="20"/>
      <c r="C44" s="20"/>
      <c r="D44" s="20"/>
      <c r="E44" s="21"/>
      <c r="F44" s="22" t="str">
        <f>'Project 1'!F44</f>
        <v>Total Hours per Employee:</v>
      </c>
      <c r="G44" s="23">
        <f t="shared" ref="G44:L44" si="3">SUM(G14:G43)</f>
        <v>0</v>
      </c>
      <c r="H44" s="23">
        <f t="shared" si="3"/>
        <v>0</v>
      </c>
      <c r="I44" s="23">
        <f t="shared" si="3"/>
        <v>0</v>
      </c>
      <c r="J44" s="23">
        <f t="shared" si="3"/>
        <v>0</v>
      </c>
      <c r="K44" s="23">
        <f t="shared" si="3"/>
        <v>0</v>
      </c>
      <c r="L44" s="23">
        <f t="shared" si="3"/>
        <v>0</v>
      </c>
      <c r="M44" s="24">
        <f t="shared" ref="M44" si="4">SUM(G44:L44)</f>
        <v>0</v>
      </c>
      <c r="N44" s="393">
        <f>SUM(N14:N43)</f>
        <v>0</v>
      </c>
      <c r="O44" s="25"/>
    </row>
    <row r="45" spans="1:15" ht="15" customHeight="1" x14ac:dyDescent="0.4">
      <c r="A45" s="37"/>
      <c r="D45" s="1"/>
      <c r="E45" s="11"/>
      <c r="F45" s="26" t="str">
        <f>'Project 1'!F45</f>
        <v>Total Days per Employee:</v>
      </c>
      <c r="G45" s="27">
        <f t="shared" ref="G45:L45" si="5">G44/8</f>
        <v>0</v>
      </c>
      <c r="H45" s="27">
        <f t="shared" si="5"/>
        <v>0</v>
      </c>
      <c r="I45" s="27">
        <f t="shared" si="5"/>
        <v>0</v>
      </c>
      <c r="J45" s="27">
        <f t="shared" si="5"/>
        <v>0</v>
      </c>
      <c r="K45" s="27">
        <f t="shared" si="5"/>
        <v>0</v>
      </c>
      <c r="L45" s="27">
        <f t="shared" si="5"/>
        <v>0</v>
      </c>
      <c r="M45" s="116">
        <f>SUM(G45:L45)</f>
        <v>0</v>
      </c>
      <c r="N45" s="394"/>
      <c r="O45" s="28"/>
    </row>
    <row r="46" spans="1:15" ht="15" customHeight="1" thickBot="1" x14ac:dyDescent="0.45">
      <c r="A46" s="37"/>
      <c r="D46" s="1"/>
      <c r="E46" s="11"/>
      <c r="F46" s="114" t="str">
        <f>'Project 1'!F46</f>
        <v>Percentage of Hours:</v>
      </c>
      <c r="G46" s="115">
        <f>IFERROR(G44/$M$44,0)</f>
        <v>0</v>
      </c>
      <c r="H46" s="115">
        <f t="shared" ref="H46:L46" si="6">IFERROR(H44/$M$44,0)</f>
        <v>0</v>
      </c>
      <c r="I46" s="115">
        <f t="shared" si="6"/>
        <v>0</v>
      </c>
      <c r="J46" s="115">
        <f t="shared" si="6"/>
        <v>0</v>
      </c>
      <c r="K46" s="115">
        <f t="shared" si="6"/>
        <v>0</v>
      </c>
      <c r="L46" s="117">
        <f t="shared" si="6"/>
        <v>0</v>
      </c>
      <c r="M46" s="118"/>
      <c r="N46" s="394"/>
      <c r="O46" s="28"/>
    </row>
    <row r="47" spans="1:15" ht="15" customHeight="1" thickTop="1" thickBot="1" x14ac:dyDescent="0.45">
      <c r="A47" s="389" t="str">
        <f>'Project 1'!A47</f>
        <v>Hours per Signal per Plan:</v>
      </c>
      <c r="B47" s="390"/>
      <c r="C47" s="144">
        <f>IFERROR(M44/B7/E7,0)</f>
        <v>0</v>
      </c>
      <c r="D47" s="1"/>
      <c r="E47" s="11"/>
      <c r="F47" s="114" t="str">
        <f>'Project 1'!F47</f>
        <v>Percentage of Cost:</v>
      </c>
      <c r="G47" s="115">
        <f>IFERROR(G48/$M$48,0)</f>
        <v>0</v>
      </c>
      <c r="H47" s="115">
        <f t="shared" ref="H47:L47" si="7">IFERROR(H48/$M$48,0)</f>
        <v>0</v>
      </c>
      <c r="I47" s="115">
        <f t="shared" si="7"/>
        <v>0</v>
      </c>
      <c r="J47" s="115">
        <f t="shared" si="7"/>
        <v>0</v>
      </c>
      <c r="K47" s="115">
        <f t="shared" si="7"/>
        <v>0</v>
      </c>
      <c r="L47" s="115">
        <f t="shared" si="7"/>
        <v>0</v>
      </c>
      <c r="M47" s="118"/>
      <c r="N47" s="395"/>
      <c r="O47" s="28"/>
    </row>
    <row r="48" spans="1:15" ht="15" customHeight="1" thickTop="1" thickBot="1" x14ac:dyDescent="0.45">
      <c r="A48" s="420" t="str">
        <f>'Project 1'!A48</f>
        <v>Payroll per Signal per Plan:</v>
      </c>
      <c r="B48" s="421"/>
      <c r="C48" s="145">
        <f>IFERROR(M48/B7/E7,0)</f>
        <v>0</v>
      </c>
      <c r="D48" s="1"/>
      <c r="E48" s="11"/>
      <c r="F48" s="29" t="str">
        <f>'Project 1'!F48</f>
        <v>Total Costs per Employee:</v>
      </c>
      <c r="G48" s="30">
        <f t="shared" ref="G48:L48" si="8">(G44*G12)</f>
        <v>0</v>
      </c>
      <c r="H48" s="30">
        <f t="shared" si="8"/>
        <v>0</v>
      </c>
      <c r="I48" s="30">
        <f t="shared" si="8"/>
        <v>0</v>
      </c>
      <c r="J48" s="30">
        <f t="shared" si="8"/>
        <v>0</v>
      </c>
      <c r="K48" s="30">
        <f t="shared" si="8"/>
        <v>0</v>
      </c>
      <c r="L48" s="31">
        <f t="shared" si="8"/>
        <v>0</v>
      </c>
      <c r="M48" s="74">
        <f>SUM(G48:L48)</f>
        <v>0</v>
      </c>
      <c r="N48" s="400" t="s">
        <v>56</v>
      </c>
      <c r="O48" s="401"/>
    </row>
    <row r="49" spans="1:22" s="13" customFormat="1" ht="6" customHeight="1" thickBot="1" x14ac:dyDescent="0.45">
      <c r="A49" s="32"/>
      <c r="D49" s="33"/>
      <c r="E49" s="33"/>
      <c r="F49" s="34"/>
      <c r="G49" s="35"/>
      <c r="H49" s="35"/>
      <c r="I49" s="35"/>
      <c r="J49" s="35"/>
      <c r="K49" s="35"/>
      <c r="L49" s="35"/>
      <c r="M49" s="35"/>
      <c r="N49" s="35"/>
      <c r="O49" s="36"/>
    </row>
    <row r="50" spans="1:22" ht="22.95" customHeight="1" thickTop="1" thickBot="1" x14ac:dyDescent="0.45">
      <c r="A50" s="37"/>
      <c r="D50" s="38"/>
      <c r="E50" s="38"/>
      <c r="G50" s="402" t="s">
        <v>69</v>
      </c>
      <c r="H50" s="403"/>
      <c r="I50" s="403"/>
      <c r="J50" s="403"/>
      <c r="K50" s="403"/>
      <c r="L50" s="403"/>
      <c r="M50" s="403"/>
      <c r="N50" s="403"/>
      <c r="O50" s="404"/>
    </row>
    <row r="51" spans="1:22" s="18" customFormat="1" ht="33.6" customHeight="1" thickTop="1" thickBot="1" x14ac:dyDescent="0.45">
      <c r="A51" s="37"/>
      <c r="B51" s="1"/>
      <c r="C51" s="1"/>
      <c r="D51" s="1"/>
      <c r="E51" s="1"/>
      <c r="G51" s="405" t="str">
        <f>'Project 1'!G51</f>
        <v>Item</v>
      </c>
      <c r="H51" s="406"/>
      <c r="I51" s="406"/>
      <c r="J51" s="407"/>
      <c r="K51" s="39" t="str">
        <f>'Project 1'!K51</f>
        <v>Unit Cost</v>
      </c>
      <c r="L51" s="39" t="str">
        <f>'Project 1'!L51</f>
        <v>Quantity</v>
      </c>
      <c r="M51" s="39" t="str">
        <f>'Project 1'!M51</f>
        <v>Total Cost</v>
      </c>
      <c r="N51" s="408" t="s">
        <v>22</v>
      </c>
      <c r="O51" s="409"/>
      <c r="Q51" s="40"/>
      <c r="R51" s="40"/>
      <c r="S51" s="40"/>
      <c r="T51" s="40"/>
      <c r="U51" s="40"/>
      <c r="V51" s="40"/>
    </row>
    <row r="52" spans="1:22" ht="30.6" customHeight="1" x14ac:dyDescent="0.4">
      <c r="A52" s="37"/>
      <c r="D52" s="1"/>
      <c r="E52" s="1"/>
      <c r="G52" s="386" t="str">
        <f>'Project 1'!G52</f>
        <v>Vehicle Rental (per day)</v>
      </c>
      <c r="H52" s="387"/>
      <c r="I52" s="387"/>
      <c r="J52" s="388"/>
      <c r="K52" s="41">
        <f>'Project 1'!K52</f>
        <v>45</v>
      </c>
      <c r="L52" s="70"/>
      <c r="M52" s="42">
        <f>K52*L52</f>
        <v>0</v>
      </c>
      <c r="N52" s="398"/>
      <c r="O52" s="399"/>
      <c r="Q52" s="13"/>
      <c r="R52" s="13"/>
      <c r="S52" s="13"/>
      <c r="T52" s="13"/>
      <c r="U52" s="13"/>
      <c r="V52" s="13"/>
    </row>
    <row r="53" spans="1:22" s="18" customFormat="1" ht="105.6" customHeight="1" x14ac:dyDescent="0.4">
      <c r="A53" s="43"/>
      <c r="C53" s="1"/>
      <c r="G53" s="381" t="str">
        <f>'Project 1'!G53</f>
        <v>Total Mileage for Rental Vehicle Fuel Costs
(show work justifying total mileage in the "assumptions")</v>
      </c>
      <c r="H53" s="382"/>
      <c r="I53" s="382"/>
      <c r="J53" s="383"/>
      <c r="K53" s="44">
        <f>'Project 1'!K53</f>
        <v>0.2</v>
      </c>
      <c r="L53" s="71"/>
      <c r="M53" s="44">
        <f>K53*L53</f>
        <v>0</v>
      </c>
      <c r="N53" s="320" t="s">
        <v>108</v>
      </c>
      <c r="O53" s="321"/>
      <c r="Q53" s="40"/>
      <c r="R53" s="40"/>
      <c r="S53" s="40"/>
      <c r="T53" s="40"/>
      <c r="U53" s="40"/>
      <c r="V53" s="40"/>
    </row>
    <row r="54" spans="1:22" s="18" customFormat="1" ht="30.6" customHeight="1" x14ac:dyDescent="0.6">
      <c r="A54" s="307"/>
      <c r="B54" s="271"/>
      <c r="C54" s="1"/>
      <c r="D54" s="1"/>
      <c r="E54" s="1"/>
      <c r="G54" s="381" t="str">
        <f>'Project 1'!G54</f>
        <v>Lodging (per day)</v>
      </c>
      <c r="H54" s="382"/>
      <c r="I54" s="382"/>
      <c r="J54" s="383"/>
      <c r="K54" s="44">
        <f>'Project 1'!K54</f>
        <v>78.900000000000006</v>
      </c>
      <c r="L54" s="71"/>
      <c r="M54" s="44">
        <f t="shared" ref="M54:M58" si="9">K54*L54</f>
        <v>0</v>
      </c>
      <c r="N54" s="320"/>
      <c r="O54" s="321"/>
      <c r="Q54" s="40"/>
      <c r="R54" s="40"/>
      <c r="S54" s="40"/>
      <c r="T54" s="40"/>
      <c r="U54" s="40"/>
      <c r="V54" s="40"/>
    </row>
    <row r="55" spans="1:22" s="18" customFormat="1" ht="30.6" customHeight="1" x14ac:dyDescent="0.4">
      <c r="A55" s="45"/>
      <c r="B55" s="1"/>
      <c r="C55" s="1"/>
      <c r="D55" s="1"/>
      <c r="E55" s="1"/>
      <c r="G55" s="381" t="str">
        <f>'Project 1'!G55</f>
        <v>Meals - Breakfast</v>
      </c>
      <c r="H55" s="382"/>
      <c r="I55" s="382"/>
      <c r="J55" s="383"/>
      <c r="K55" s="46">
        <f>'Project 1'!K55</f>
        <v>9</v>
      </c>
      <c r="L55" s="71"/>
      <c r="M55" s="44">
        <f t="shared" si="9"/>
        <v>0</v>
      </c>
      <c r="N55" s="320"/>
      <c r="O55" s="321"/>
      <c r="Q55" s="40"/>
      <c r="R55" s="40"/>
      <c r="S55" s="40"/>
      <c r="T55" s="40"/>
      <c r="U55" s="40"/>
      <c r="V55" s="40"/>
    </row>
    <row r="56" spans="1:22" ht="30.6" customHeight="1" thickBot="1" x14ac:dyDescent="0.45">
      <c r="A56" s="45"/>
      <c r="D56" s="1"/>
      <c r="E56" s="1"/>
      <c r="G56" s="381" t="str">
        <f>'Project 1'!G56</f>
        <v>Meals - Lunch</v>
      </c>
      <c r="H56" s="382"/>
      <c r="I56" s="382"/>
      <c r="J56" s="383"/>
      <c r="K56" s="46">
        <f>'Project 1'!K56</f>
        <v>11.8</v>
      </c>
      <c r="L56" s="71"/>
      <c r="M56" s="44">
        <f t="shared" si="9"/>
        <v>0</v>
      </c>
      <c r="N56" s="320"/>
      <c r="O56" s="321"/>
      <c r="Q56" s="13"/>
      <c r="R56" s="13"/>
      <c r="S56" s="13"/>
      <c r="T56" s="13"/>
      <c r="U56" s="13"/>
      <c r="V56" s="13"/>
    </row>
    <row r="57" spans="1:22" ht="30.6" customHeight="1" thickTop="1" x14ac:dyDescent="0.4">
      <c r="A57" s="384" t="str">
        <f>'Project 1'!A57</f>
        <v>Total Payroll Costs:</v>
      </c>
      <c r="B57" s="385"/>
      <c r="C57" s="396">
        <f>M48</f>
        <v>0</v>
      </c>
      <c r="D57" s="397"/>
      <c r="E57" s="1"/>
      <c r="G57" s="381" t="str">
        <f>'Project 1'!G57</f>
        <v>Meals - Dinner</v>
      </c>
      <c r="H57" s="382"/>
      <c r="I57" s="382"/>
      <c r="J57" s="383"/>
      <c r="K57" s="46">
        <f>'Project 1'!K57</f>
        <v>20.5</v>
      </c>
      <c r="L57" s="71"/>
      <c r="M57" s="44">
        <f t="shared" si="9"/>
        <v>0</v>
      </c>
      <c r="N57" s="320"/>
      <c r="O57" s="321"/>
      <c r="S57" s="1" t="s">
        <v>8</v>
      </c>
    </row>
    <row r="58" spans="1:22" ht="30.6" customHeight="1" thickBot="1" x14ac:dyDescent="0.45">
      <c r="A58" s="308" t="str">
        <f>'Project 1'!A58</f>
        <v>Total Direct Costs:</v>
      </c>
      <c r="B58" s="309"/>
      <c r="C58" s="310">
        <f>M59</f>
        <v>0</v>
      </c>
      <c r="D58" s="311"/>
      <c r="E58" s="1"/>
      <c r="G58" s="312" t="str">
        <f>'Project 1'!G58</f>
        <v>Reproduction</v>
      </c>
      <c r="H58" s="313"/>
      <c r="I58" s="313"/>
      <c r="J58" s="314"/>
      <c r="K58" s="31">
        <f>'Project 1'!K58</f>
        <v>0.09</v>
      </c>
      <c r="L58" s="72"/>
      <c r="M58" s="30">
        <f t="shared" si="9"/>
        <v>0</v>
      </c>
      <c r="N58" s="318" t="s">
        <v>107</v>
      </c>
      <c r="O58" s="319"/>
      <c r="S58" s="1" t="s">
        <v>8</v>
      </c>
    </row>
    <row r="59" spans="1:22" ht="21.6" customHeight="1" thickTop="1" thickBot="1" x14ac:dyDescent="0.45">
      <c r="A59" s="292" t="str">
        <f>'Project 1'!A59</f>
        <v>Payroll + Direct Costs:</v>
      </c>
      <c r="B59" s="422"/>
      <c r="C59" s="272">
        <f>SUM(C57:C58)</f>
        <v>0</v>
      </c>
      <c r="D59" s="273"/>
      <c r="E59" s="47"/>
      <c r="F59" s="47"/>
      <c r="G59" s="48"/>
      <c r="H59" s="48"/>
      <c r="I59" s="48"/>
      <c r="J59" s="48"/>
      <c r="K59" s="47"/>
      <c r="L59" s="47"/>
      <c r="M59" s="75">
        <f>SUM(M52:M58)</f>
        <v>0</v>
      </c>
      <c r="N59" s="316" t="str">
        <f>'Project 1'!N59</f>
        <v>Total Direct Costs</v>
      </c>
      <c r="O59" s="317"/>
      <c r="S59" s="1" t="s">
        <v>8</v>
      </c>
    </row>
    <row r="60" spans="1:22" ht="15" customHeight="1" thickTop="1" x14ac:dyDescent="0.4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15" t="str">
        <f>'Cost Summary'!M26</f>
        <v>Template updated 9/13/2021</v>
      </c>
      <c r="O60" s="315"/>
    </row>
    <row r="61" spans="1:22" x14ac:dyDescent="0.4">
      <c r="A61" s="12"/>
      <c r="B61" s="12"/>
      <c r="C61" s="12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1:22" x14ac:dyDescent="0.4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1:22" x14ac:dyDescent="0.6">
      <c r="A63" s="271"/>
      <c r="B63" s="271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1:22" x14ac:dyDescent="0.4">
      <c r="A64" s="5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s="18" customFormat="1" ht="15" customHeight="1" x14ac:dyDescent="0.4">
      <c r="A65" s="50"/>
      <c r="B65" s="1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x14ac:dyDescent="0.4">
      <c r="A66" s="50"/>
    </row>
  </sheetData>
  <sheetProtection sheet="1" formatColumns="0" formatRows="0" selectLockedCells="1"/>
  <mergeCells count="106">
    <mergeCell ref="N60:O60"/>
    <mergeCell ref="A63:B63"/>
    <mergeCell ref="A58:B58"/>
    <mergeCell ref="C58:D58"/>
    <mergeCell ref="G58:J58"/>
    <mergeCell ref="N58:O58"/>
    <mergeCell ref="A59:B59"/>
    <mergeCell ref="C59:D59"/>
    <mergeCell ref="N59:O59"/>
    <mergeCell ref="G55:J55"/>
    <mergeCell ref="N55:O55"/>
    <mergeCell ref="G56:J56"/>
    <mergeCell ref="N56:O56"/>
    <mergeCell ref="A57:B57"/>
    <mergeCell ref="C57:D57"/>
    <mergeCell ref="G57:J57"/>
    <mergeCell ref="N57:O57"/>
    <mergeCell ref="G52:J52"/>
    <mergeCell ref="N52:O52"/>
    <mergeCell ref="G53:J53"/>
    <mergeCell ref="N53:O53"/>
    <mergeCell ref="A54:B54"/>
    <mergeCell ref="G54:J54"/>
    <mergeCell ref="N54:O54"/>
    <mergeCell ref="N44:N47"/>
    <mergeCell ref="A47:B47"/>
    <mergeCell ref="A48:B48"/>
    <mergeCell ref="N48:O48"/>
    <mergeCell ref="G50:O50"/>
    <mergeCell ref="G51:J51"/>
    <mergeCell ref="N51:O51"/>
    <mergeCell ref="A40:O40"/>
    <mergeCell ref="A41:D41"/>
    <mergeCell ref="E41:F41"/>
    <mergeCell ref="A42:O42"/>
    <mergeCell ref="A43:C43"/>
    <mergeCell ref="D43:F43"/>
    <mergeCell ref="A38:O38"/>
    <mergeCell ref="A39:D39"/>
    <mergeCell ref="E39:F39"/>
    <mergeCell ref="A34:C34"/>
    <mergeCell ref="D34:F34"/>
    <mergeCell ref="A35:O35"/>
    <mergeCell ref="A36:C36"/>
    <mergeCell ref="D36:F36"/>
    <mergeCell ref="N36:N37"/>
    <mergeCell ref="A37:D37"/>
    <mergeCell ref="E37:F37"/>
    <mergeCell ref="D30:F30"/>
    <mergeCell ref="A31:D31"/>
    <mergeCell ref="E31:F31"/>
    <mergeCell ref="A32:D32"/>
    <mergeCell ref="E32:F32"/>
    <mergeCell ref="A33:O33"/>
    <mergeCell ref="A26:O26"/>
    <mergeCell ref="A27:D27"/>
    <mergeCell ref="E27:F27"/>
    <mergeCell ref="N27:N32"/>
    <mergeCell ref="A28:C28"/>
    <mergeCell ref="D28:F28"/>
    <mergeCell ref="A29:C29"/>
    <mergeCell ref="D29:F29"/>
    <mergeCell ref="A30:C30"/>
    <mergeCell ref="A23:O23"/>
    <mergeCell ref="A24:C24"/>
    <mergeCell ref="D24:F24"/>
    <mergeCell ref="N24:N25"/>
    <mergeCell ref="A25:E25"/>
    <mergeCell ref="A20:E20"/>
    <mergeCell ref="N20:N22"/>
    <mergeCell ref="A21:D21"/>
    <mergeCell ref="E21:F21"/>
    <mergeCell ref="A22:C22"/>
    <mergeCell ref="D22:F22"/>
    <mergeCell ref="A17:D17"/>
    <mergeCell ref="E17:F17"/>
    <mergeCell ref="N17:N18"/>
    <mergeCell ref="A18:D18"/>
    <mergeCell ref="E18:F18"/>
    <mergeCell ref="A19:O19"/>
    <mergeCell ref="A14:D14"/>
    <mergeCell ref="E14:F14"/>
    <mergeCell ref="N14:N15"/>
    <mergeCell ref="A15:C15"/>
    <mergeCell ref="D15:F15"/>
    <mergeCell ref="A16:O16"/>
    <mergeCell ref="D10:E11"/>
    <mergeCell ref="M10:M12"/>
    <mergeCell ref="N10:N12"/>
    <mergeCell ref="O10:O12"/>
    <mergeCell ref="A13:O13"/>
    <mergeCell ref="E4:F4"/>
    <mergeCell ref="I4:J4"/>
    <mergeCell ref="K4:L4"/>
    <mergeCell ref="A6:I6"/>
    <mergeCell ref="G7:H7"/>
    <mergeCell ref="K7:L7"/>
    <mergeCell ref="A1:O1"/>
    <mergeCell ref="B2:F2"/>
    <mergeCell ref="I2:J2"/>
    <mergeCell ref="K2:L2"/>
    <mergeCell ref="M2:N2"/>
    <mergeCell ref="E3:F3"/>
    <mergeCell ref="I3:J3"/>
    <mergeCell ref="K3:L3"/>
    <mergeCell ref="A9:O9"/>
  </mergeCells>
  <hyperlinks>
    <hyperlink ref="D10:E11" r:id="rId1" display="Please ensure that the latest version of this form is being used by checking here" xr:uid="{B039BCD0-3D79-4D65-9823-5F1C339A7BE8}"/>
  </hyperlinks>
  <printOptions horizontalCentered="1"/>
  <pageMargins left="0.25" right="0.25" top="0.75" bottom="0.75" header="0.3" footer="0.3"/>
  <pageSetup paperSize="17" scale="56" orientation="portrait" r:id="rId2"/>
  <headerFooter alignWithMargins="0"/>
  <rowBreaks count="1" manualBreakCount="1">
    <brk id="74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9603-11B8-472F-A733-7AAC3A440F95}">
  <sheetPr>
    <pageSetUpPr fitToPage="1"/>
  </sheetPr>
  <dimension ref="A1:V66"/>
  <sheetViews>
    <sheetView showGridLines="0" zoomScale="85" zoomScaleNormal="85" zoomScaleSheetLayoutView="85" workbookViewId="0">
      <pane ySplit="12" topLeftCell="A13" activePane="bottomLeft" state="frozen"/>
      <selection pane="bottomLeft" activeCell="B2" sqref="B2:F2"/>
    </sheetView>
  </sheetViews>
  <sheetFormatPr defaultColWidth="9.1171875" defaultRowHeight="15" x14ac:dyDescent="0.4"/>
  <cols>
    <col min="1" max="1" width="18" style="1" customWidth="1"/>
    <col min="2" max="2" width="15.41015625" style="1" customWidth="1"/>
    <col min="3" max="3" width="11.87890625" style="1" customWidth="1"/>
    <col min="4" max="4" width="22.703125" style="12" customWidth="1"/>
    <col min="5" max="5" width="6.703125" style="12" customWidth="1"/>
    <col min="6" max="6" width="24.41015625" style="12" customWidth="1"/>
    <col min="7" max="12" width="12.703125" style="1" customWidth="1"/>
    <col min="13" max="13" width="13.87890625" style="1" customWidth="1"/>
    <col min="14" max="14" width="13.703125" style="1" customWidth="1"/>
    <col min="15" max="15" width="33.234375" style="1" customWidth="1"/>
    <col min="16" max="16" width="9.1171875" style="1"/>
    <col min="17" max="17" width="47.87890625" style="1" customWidth="1"/>
    <col min="18" max="16384" width="9.1171875" style="1"/>
  </cols>
  <sheetData>
    <row r="1" spans="1:19" ht="23.45" customHeight="1" thickTop="1" thickBot="1" x14ac:dyDescent="0.45">
      <c r="A1" s="322" t="str">
        <f>'Project 1'!A1</f>
        <v>Detailed Cost Estimate for Signal System Timing Project</v>
      </c>
      <c r="B1" s="323"/>
      <c r="C1" s="323"/>
      <c r="D1" s="323"/>
      <c r="E1" s="323"/>
      <c r="F1" s="323"/>
      <c r="G1" s="324"/>
      <c r="H1" s="324"/>
      <c r="I1" s="324"/>
      <c r="J1" s="324"/>
      <c r="K1" s="324"/>
      <c r="L1" s="324"/>
      <c r="M1" s="324"/>
      <c r="N1" s="324"/>
      <c r="O1" s="325"/>
    </row>
    <row r="2" spans="1:19" s="3" customFormat="1" ht="16.350000000000001" customHeight="1" thickTop="1" thickBot="1" x14ac:dyDescent="0.45">
      <c r="A2" s="180" t="str">
        <f>'Project 1'!A2</f>
        <v>Location:</v>
      </c>
      <c r="B2" s="357"/>
      <c r="C2" s="358"/>
      <c r="D2" s="358"/>
      <c r="E2" s="359"/>
      <c r="F2" s="360"/>
      <c r="G2" s="2"/>
      <c r="I2" s="264" t="str">
        <f>'Project 1'!I2</f>
        <v>Firm:</v>
      </c>
      <c r="J2" s="264"/>
      <c r="K2" s="370">
        <f>IFERROR('Cost Summary'!$J$2,0)</f>
        <v>0</v>
      </c>
      <c r="L2" s="371"/>
      <c r="M2" s="334" t="str">
        <f>'Project 1'!M2</f>
        <v>Prepared By:</v>
      </c>
      <c r="N2" s="334"/>
      <c r="O2" s="54"/>
    </row>
    <row r="3" spans="1:19" s="3" customFormat="1" ht="16.350000000000001" customHeight="1" thickBot="1" x14ac:dyDescent="0.45">
      <c r="A3" s="179" t="str">
        <f>'Project 1'!A3</f>
        <v>Signal System:</v>
      </c>
      <c r="B3" s="51"/>
      <c r="D3" s="177" t="str">
        <f>'Project 1'!D3</f>
        <v>County:</v>
      </c>
      <c r="E3" s="368"/>
      <c r="F3" s="369"/>
      <c r="G3" s="4"/>
      <c r="I3" s="253" t="str">
        <f>'Project 1'!I3</f>
        <v>LSC Number:</v>
      </c>
      <c r="J3" s="414"/>
      <c r="K3" s="372"/>
      <c r="L3" s="373"/>
      <c r="N3" s="177" t="str">
        <f>'Project 1'!N3</f>
        <v>Date:</v>
      </c>
      <c r="O3" s="119"/>
      <c r="R3" s="5"/>
      <c r="S3" s="5"/>
    </row>
    <row r="4" spans="1:19" s="3" customFormat="1" ht="16.350000000000001" customHeight="1" thickBot="1" x14ac:dyDescent="0.45">
      <c r="A4" s="179" t="str">
        <f>'Project 1'!A4</f>
        <v>Division:</v>
      </c>
      <c r="B4" s="52"/>
      <c r="D4" s="177" t="str">
        <f>'Project 1'!D4</f>
        <v>City/Town:</v>
      </c>
      <c r="E4" s="368"/>
      <c r="F4" s="369"/>
      <c r="G4" s="4"/>
      <c r="I4" s="233" t="str">
        <f>'Project 1'!I4</f>
        <v>WBS Number:</v>
      </c>
      <c r="J4" s="419"/>
      <c r="K4" s="372"/>
      <c r="L4" s="373"/>
      <c r="M4" s="158"/>
      <c r="O4" s="6"/>
      <c r="R4" s="5"/>
      <c r="S4" s="5"/>
    </row>
    <row r="5" spans="1:19" s="3" customFormat="1" ht="3" customHeight="1" thickBot="1" x14ac:dyDescent="0.45">
      <c r="A5" s="113"/>
      <c r="B5" s="7"/>
      <c r="C5" s="7"/>
      <c r="D5" s="8"/>
      <c r="E5" s="8"/>
      <c r="F5" s="178"/>
      <c r="G5" s="8"/>
      <c r="H5" s="8"/>
      <c r="I5" s="178"/>
      <c r="J5" s="178"/>
      <c r="K5" s="9"/>
      <c r="L5" s="9"/>
      <c r="M5" s="10"/>
      <c r="N5" s="10"/>
      <c r="O5" s="6"/>
      <c r="R5" s="5"/>
      <c r="S5" s="5"/>
    </row>
    <row r="6" spans="1:19" ht="17.7" thickBot="1" x14ac:dyDescent="0.45">
      <c r="A6" s="335" t="s">
        <v>98</v>
      </c>
      <c r="B6" s="336"/>
      <c r="C6" s="336"/>
      <c r="D6" s="336"/>
      <c r="E6" s="336"/>
      <c r="F6" s="336"/>
      <c r="G6" s="336"/>
      <c r="H6" s="336"/>
      <c r="I6" s="337"/>
      <c r="J6" s="134"/>
      <c r="K6" s="135"/>
      <c r="L6" s="135"/>
      <c r="M6" s="135"/>
      <c r="N6" s="135"/>
      <c r="O6" s="11"/>
      <c r="R6" s="12"/>
      <c r="S6" s="12"/>
    </row>
    <row r="7" spans="1:19" ht="18.600000000000001" customHeight="1" thickBot="1" x14ac:dyDescent="0.45">
      <c r="A7" s="143" t="str">
        <f>'Project 1'!A7</f>
        <v># of signals:</v>
      </c>
      <c r="B7" s="53"/>
      <c r="C7" s="136"/>
      <c r="D7" s="137" t="str">
        <f>'Project 1'!D7</f>
        <v># of timing plans:</v>
      </c>
      <c r="E7" s="53"/>
      <c r="F7" s="138"/>
      <c r="G7" s="340" t="str">
        <f>'Project 1'!G7</f>
        <v># of critical intersections:</v>
      </c>
      <c r="H7" s="341"/>
      <c r="I7" s="53"/>
      <c r="J7" s="139"/>
      <c r="K7" s="342"/>
      <c r="L7" s="342"/>
      <c r="M7" s="13"/>
      <c r="N7" s="15"/>
      <c r="O7" s="11"/>
      <c r="R7" s="12"/>
      <c r="S7" s="12"/>
    </row>
    <row r="8" spans="1:19" s="13" customFormat="1" ht="3" customHeight="1" thickBot="1" x14ac:dyDescent="0.45">
      <c r="A8" s="32"/>
      <c r="D8" s="14"/>
      <c r="E8" s="14"/>
      <c r="F8" s="122"/>
      <c r="G8" s="15"/>
      <c r="H8" s="14"/>
      <c r="K8" s="16"/>
      <c r="L8" s="16"/>
      <c r="M8" s="15"/>
      <c r="N8" s="15"/>
      <c r="O8" s="17"/>
    </row>
    <row r="9" spans="1:19" ht="22.95" customHeight="1" thickBot="1" x14ac:dyDescent="0.45">
      <c r="A9" s="343" t="str">
        <f>'Project 1'!A9</f>
        <v>Payroll Costs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</row>
    <row r="10" spans="1:19" ht="30.6" customHeight="1" thickBot="1" x14ac:dyDescent="0.45">
      <c r="A10" s="140" t="str">
        <f>'Project 1'!A10</f>
        <v>System Size</v>
      </c>
      <c r="B10" s="140" t="str">
        <f>'Project 1'!B10</f>
        <v>Timing Plans</v>
      </c>
      <c r="C10" s="122"/>
      <c r="D10" s="412" t="s">
        <v>109</v>
      </c>
      <c r="E10" s="412"/>
      <c r="F10" s="122" t="str">
        <f>'Project 1'!F10</f>
        <v>Name:</v>
      </c>
      <c r="G10" s="55"/>
      <c r="H10" s="56"/>
      <c r="I10" s="56"/>
      <c r="J10" s="56"/>
      <c r="K10" s="56"/>
      <c r="L10" s="57"/>
      <c r="M10" s="346" t="str">
        <f>'Project 1'!M10</f>
        <v>Totals</v>
      </c>
      <c r="N10" s="415" t="str">
        <f>'Project 1'!N10</f>
        <v>% of Total Project</v>
      </c>
      <c r="O10" s="417" t="s">
        <v>21</v>
      </c>
    </row>
    <row r="11" spans="1:19" ht="15.6" customHeight="1" thickBot="1" x14ac:dyDescent="0.45">
      <c r="A11" s="141" t="str">
        <f>_xlfn.IFS($B$7="","n/a",AND(2&lt;=$B$7,$B$7&lt;=5),"Small",AND(6&lt;=$B$7,$B$7&lt;=10),"Medium",AND(11&lt;=$B$7,$B$7&lt;=16),"Large",$B$7&gt;17,"Extra Large")</f>
        <v>n/a</v>
      </c>
      <c r="B11" s="141" t="str">
        <f>_xlfn.IFS($E$7="","n/a",AND(1&lt;=$E$7,$E$7&lt;=5),"Standard",$E$7&gt;5,"Extra")</f>
        <v>n/a</v>
      </c>
      <c r="C11" s="122"/>
      <c r="D11" s="413"/>
      <c r="E11" s="413"/>
      <c r="F11" s="122" t="str">
        <f>'Project 1'!F11</f>
        <v>Classification</v>
      </c>
      <c r="G11" s="58"/>
      <c r="H11" s="59"/>
      <c r="I11" s="59"/>
      <c r="J11" s="59"/>
      <c r="K11" s="59"/>
      <c r="L11" s="60"/>
      <c r="M11" s="346"/>
      <c r="N11" s="347"/>
      <c r="O11" s="348"/>
    </row>
    <row r="12" spans="1:19" ht="15" customHeight="1" thickBot="1" x14ac:dyDescent="0.45">
      <c r="A12" s="142"/>
      <c r="B12" s="16"/>
      <c r="C12" s="16"/>
      <c r="D12" s="14"/>
      <c r="E12" s="14"/>
      <c r="F12" s="122" t="str">
        <f>'Project 1'!F12</f>
        <v>Labor Rate:</v>
      </c>
      <c r="G12" s="61"/>
      <c r="H12" s="62"/>
      <c r="I12" s="62"/>
      <c r="J12" s="62"/>
      <c r="K12" s="62"/>
      <c r="L12" s="63"/>
      <c r="M12" s="346"/>
      <c r="N12" s="416"/>
      <c r="O12" s="418"/>
    </row>
    <row r="13" spans="1:19" s="18" customFormat="1" ht="21.6" customHeight="1" thickBot="1" x14ac:dyDescent="0.45">
      <c r="A13" s="298" t="str">
        <f>'Project 1'!A13</f>
        <v>Task 1: Project Management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300"/>
    </row>
    <row r="14" spans="1:19" ht="30.6" customHeight="1" thickTop="1" x14ac:dyDescent="0.4">
      <c r="A14" s="374" t="str">
        <f>'Project 1'!A14</f>
        <v>Project Management (invoicing, scheduling, etc)</v>
      </c>
      <c r="B14" s="375"/>
      <c r="C14" s="375"/>
      <c r="D14" s="376"/>
      <c r="E14" s="338" t="str">
        <f>'Project 1'!E14</f>
        <v>1-4 hours per intersection</v>
      </c>
      <c r="F14" s="339"/>
      <c r="G14" s="64"/>
      <c r="H14" s="64"/>
      <c r="I14" s="64"/>
      <c r="J14" s="64"/>
      <c r="K14" s="64"/>
      <c r="L14" s="64"/>
      <c r="M14" s="76">
        <f>SUM(G14:L14)</f>
        <v>0</v>
      </c>
      <c r="N14" s="361">
        <f>IFERROR((SUM(M14:M15))/$M$44,0)</f>
        <v>0</v>
      </c>
      <c r="O14" s="157"/>
    </row>
    <row r="15" spans="1:19" ht="30.6" customHeight="1" thickBot="1" x14ac:dyDescent="0.45">
      <c r="A15" s="352" t="str">
        <f>'Project 1'!A15</f>
        <v>Travel Times (to and from project and meetings)</v>
      </c>
      <c r="B15" s="353"/>
      <c r="C15" s="354"/>
      <c r="D15" s="349" t="str">
        <f>'Project 1'!D15</f>
        <v>Use Google Maps or similar to calculate with the one-way mileage and number of trips</v>
      </c>
      <c r="E15" s="350"/>
      <c r="F15" s="351"/>
      <c r="G15" s="65"/>
      <c r="H15" s="65"/>
      <c r="I15" s="65"/>
      <c r="J15" s="65"/>
      <c r="K15" s="65"/>
      <c r="L15" s="65"/>
      <c r="M15" s="81">
        <f t="shared" ref="M15" si="0">SUM(G15:L15)</f>
        <v>0</v>
      </c>
      <c r="N15" s="362"/>
      <c r="O15" s="156"/>
    </row>
    <row r="16" spans="1:19" s="18" customFormat="1" ht="21.6" customHeight="1" thickBot="1" x14ac:dyDescent="0.45">
      <c r="A16" s="298" t="str">
        <f>'Project 1'!A16</f>
        <v>Task 2: Kick-Off Meeting and One-Page Project Summary Sheet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300"/>
    </row>
    <row r="17" spans="1:15" ht="30.6" customHeight="1" thickTop="1" x14ac:dyDescent="0.4">
      <c r="A17" s="331" t="str">
        <f>'Project 1'!A17</f>
        <v>Kick-Off Meeting with Division to discuss project in detail</v>
      </c>
      <c r="B17" s="332"/>
      <c r="C17" s="332"/>
      <c r="D17" s="333"/>
      <c r="E17" s="363" t="str">
        <f>'Project 1'!E17</f>
        <v>1-2 hours per system</v>
      </c>
      <c r="F17" s="364"/>
      <c r="G17" s="66"/>
      <c r="H17" s="66"/>
      <c r="I17" s="66"/>
      <c r="J17" s="66"/>
      <c r="K17" s="66"/>
      <c r="L17" s="66"/>
      <c r="M17" s="79">
        <f>SUM(G17:L17)</f>
        <v>0</v>
      </c>
      <c r="N17" s="361">
        <f>IFERROR((SUM(M17:M18))/$M$44,0)</f>
        <v>0</v>
      </c>
      <c r="O17" s="154"/>
    </row>
    <row r="18" spans="1:15" ht="30.6" customHeight="1" thickBot="1" x14ac:dyDescent="0.45">
      <c r="A18" s="328" t="str">
        <f>'Project 1'!A18</f>
        <v>Prepare and submit the One-Page Project Summary Sheet per the Scope</v>
      </c>
      <c r="B18" s="329"/>
      <c r="C18" s="329"/>
      <c r="D18" s="330"/>
      <c r="E18" s="285" t="str">
        <f>'Project 1'!E18</f>
        <v>8-16 hours per system</v>
      </c>
      <c r="F18" s="286"/>
      <c r="G18" s="67"/>
      <c r="H18" s="67"/>
      <c r="I18" s="67"/>
      <c r="J18" s="67"/>
      <c r="K18" s="67"/>
      <c r="L18" s="67"/>
      <c r="M18" s="78">
        <f>SUM(G18:L18)</f>
        <v>0</v>
      </c>
      <c r="N18" s="377"/>
      <c r="O18" s="153"/>
    </row>
    <row r="19" spans="1:15" s="18" customFormat="1" ht="21.6" customHeight="1" thickBot="1" x14ac:dyDescent="0.45">
      <c r="A19" s="298" t="str">
        <f>'Project 1'!A19</f>
        <v>Task 3: Field Data Collection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30.6" customHeight="1" thickTop="1" x14ac:dyDescent="0.4">
      <c r="A20" s="365" t="str">
        <f>'Project 1'!A20</f>
        <v xml:space="preserve">Initial Field Investigations: collect project data, review and compare existing signal plans to field conditions, review timings, confirm Tru-Traffic coordinates, observe traffic, etc. </v>
      </c>
      <c r="B20" s="366"/>
      <c r="C20" s="366"/>
      <c r="D20" s="366"/>
      <c r="E20" s="367"/>
      <c r="F20" s="184" t="str">
        <f>'Project 1'!F20</f>
        <v>1-3 hours per intersection</v>
      </c>
      <c r="G20" s="66"/>
      <c r="H20" s="66"/>
      <c r="I20" s="66"/>
      <c r="J20" s="66"/>
      <c r="K20" s="66"/>
      <c r="L20" s="66"/>
      <c r="M20" s="79">
        <f>SUM(G20:L20)</f>
        <v>0</v>
      </c>
      <c r="N20" s="355">
        <f>IFERROR((SUM(M20:M22))/$M$44,0)</f>
        <v>0</v>
      </c>
      <c r="O20" s="154"/>
    </row>
    <row r="21" spans="1:15" ht="30.6" customHeight="1" x14ac:dyDescent="0.4">
      <c r="A21" s="295" t="str">
        <f>'Project 1'!A21</f>
        <v>Additional Data Collection: request counts, gather stopwatch timings, upload system detector logs</v>
      </c>
      <c r="B21" s="296"/>
      <c r="C21" s="296"/>
      <c r="D21" s="297"/>
      <c r="E21" s="274" t="str">
        <f>'Project 1'!E21</f>
        <v>4-8 hours per critical intersection
1-2 hours per standard intersection</v>
      </c>
      <c r="F21" s="276"/>
      <c r="G21" s="68"/>
      <c r="H21" s="68"/>
      <c r="I21" s="68"/>
      <c r="J21" s="68"/>
      <c r="K21" s="68"/>
      <c r="L21" s="68"/>
      <c r="M21" s="80">
        <f>SUM(G21:L21)</f>
        <v>0</v>
      </c>
      <c r="N21" s="356"/>
      <c r="O21" s="155"/>
    </row>
    <row r="22" spans="1:15" ht="30.6" customHeight="1" thickBot="1" x14ac:dyDescent="0.45">
      <c r="A22" s="352" t="str">
        <f>'Project 1'!A22</f>
        <v>Upload existing timing data from controllers</v>
      </c>
      <c r="B22" s="353"/>
      <c r="C22" s="354"/>
      <c r="D22" s="349" t="str">
        <f>'Project 1'!D22</f>
        <v>0.5 hours per closed loop systems with master intersection
0.5-0.75 hours per local intersection (Centracs or no comms)</v>
      </c>
      <c r="E22" s="350"/>
      <c r="F22" s="351"/>
      <c r="G22" s="69"/>
      <c r="H22" s="69"/>
      <c r="I22" s="69"/>
      <c r="J22" s="69"/>
      <c r="K22" s="69"/>
      <c r="L22" s="69"/>
      <c r="M22" s="77">
        <f>SUM(G22:L22)</f>
        <v>0</v>
      </c>
      <c r="N22" s="356"/>
      <c r="O22" s="152"/>
    </row>
    <row r="23" spans="1:15" s="18" customFormat="1" ht="21.6" customHeight="1" thickBot="1" x14ac:dyDescent="0.45">
      <c r="A23" s="298" t="str">
        <f>'Project 1'!A23</f>
        <v>Task 4: Evaluation of Existing Signal System Operations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300"/>
    </row>
    <row r="24" spans="1:15" ht="30.6" customHeight="1" thickTop="1" x14ac:dyDescent="0.4">
      <c r="A24" s="365" t="str">
        <f>'Project 1'!A24</f>
        <v>Collect Tru-Traffic "Before" runs</v>
      </c>
      <c r="B24" s="366"/>
      <c r="C24" s="367"/>
      <c r="D24" s="363" t="str">
        <f>'Project 1'!D24</f>
        <v>≤5 signals: 1 hour per plan
&gt;5 signals: (roundtrip travel time) * (6 runs) * (number of plans)</v>
      </c>
      <c r="E24" s="378"/>
      <c r="F24" s="364"/>
      <c r="G24" s="68"/>
      <c r="H24" s="68"/>
      <c r="I24" s="68"/>
      <c r="J24" s="68"/>
      <c r="K24" s="68"/>
      <c r="L24" s="68"/>
      <c r="M24" s="80">
        <f t="shared" ref="M24:M25" si="1">SUM(G24:L24)</f>
        <v>0</v>
      </c>
      <c r="N24" s="377">
        <f>IFERROR((SUM(M24:M25))/$M$44,0)</f>
        <v>0</v>
      </c>
      <c r="O24" s="155"/>
    </row>
    <row r="25" spans="1:15" ht="30.6" customHeight="1" thickBot="1" x14ac:dyDescent="0.45">
      <c r="A25" s="379" t="str">
        <f>'Project 1'!A25</f>
        <v>Additional Field Investigation: observe traffic patterns, indentify/confirm critical intersections, estimate splits</v>
      </c>
      <c r="B25" s="380"/>
      <c r="C25" s="380"/>
      <c r="D25" s="380"/>
      <c r="E25" s="288"/>
      <c r="F25" s="183" t="str">
        <f>'Project 1'!F25</f>
        <v>1-2 hours per intersection</v>
      </c>
      <c r="G25" s="67"/>
      <c r="H25" s="67"/>
      <c r="I25" s="67"/>
      <c r="J25" s="67"/>
      <c r="K25" s="67"/>
      <c r="L25" s="67"/>
      <c r="M25" s="78">
        <f t="shared" si="1"/>
        <v>0</v>
      </c>
      <c r="N25" s="377"/>
      <c r="O25" s="153"/>
    </row>
    <row r="26" spans="1:15" s="18" customFormat="1" ht="21.6" customHeight="1" thickBot="1" x14ac:dyDescent="0.45">
      <c r="A26" s="298" t="str">
        <f>'Project 1'!A26</f>
        <v>Task 5: Develop Signal System Timing Plans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300"/>
    </row>
    <row r="27" spans="1:15" ht="30.6" customHeight="1" thickTop="1" x14ac:dyDescent="0.4">
      <c r="A27" s="331" t="str">
        <f>'Project 1'!A27</f>
        <v>Timing Plan Analysis: review/revise Synchro files, transfer data to Tru-Traffic, etc.</v>
      </c>
      <c r="B27" s="332"/>
      <c r="C27" s="332"/>
      <c r="D27" s="333"/>
      <c r="E27" s="363" t="str">
        <f>'Project 1'!E27</f>
        <v>1-2 hours per critical intersection per timing plan</v>
      </c>
      <c r="F27" s="364"/>
      <c r="G27" s="66"/>
      <c r="H27" s="66"/>
      <c r="I27" s="66"/>
      <c r="J27" s="66"/>
      <c r="K27" s="66"/>
      <c r="L27" s="66"/>
      <c r="M27" s="79">
        <f>SUM(G27:L27)</f>
        <v>0</v>
      </c>
      <c r="N27" s="361">
        <f>IFERROR((SUM(M27:M32))/$M$44,0)</f>
        <v>0</v>
      </c>
      <c r="O27" s="154"/>
    </row>
    <row r="28" spans="1:15" ht="30.6" customHeight="1" x14ac:dyDescent="0.4">
      <c r="A28" s="410" t="str">
        <f>'Project 1'!A28</f>
        <v>Timing Plan Analysis: optimize cycle lengths and offsets</v>
      </c>
      <c r="B28" s="411"/>
      <c r="C28" s="296"/>
      <c r="D28" s="274" t="str">
        <f>'Project 1'!D28</f>
        <v>1-2 hours per critical intersection per plan and 
0.5-1 hour per standard intersection per plan</v>
      </c>
      <c r="E28" s="275"/>
      <c r="F28" s="276"/>
      <c r="G28" s="68"/>
      <c r="H28" s="68"/>
      <c r="I28" s="68"/>
      <c r="J28" s="68"/>
      <c r="K28" s="68"/>
      <c r="L28" s="68"/>
      <c r="M28" s="80">
        <f t="shared" ref="M28:M32" si="2">SUM(G28:L28)</f>
        <v>0</v>
      </c>
      <c r="N28" s="377"/>
      <c r="O28" s="155"/>
    </row>
    <row r="29" spans="1:15" ht="30.6" customHeight="1" x14ac:dyDescent="0.4">
      <c r="A29" s="410" t="str">
        <f>'Project 1'!A29</f>
        <v>TransLink32/Centracs Data Input: update/develop database, standard "System Data Tree", etc.</v>
      </c>
      <c r="B29" s="411"/>
      <c r="C29" s="411"/>
      <c r="D29" s="274" t="str">
        <f>'Project 1'!D29</f>
        <v>0.5 hours per intersection per timing plan</v>
      </c>
      <c r="E29" s="275"/>
      <c r="F29" s="276"/>
      <c r="G29" s="68"/>
      <c r="H29" s="68"/>
      <c r="I29" s="68"/>
      <c r="J29" s="68"/>
      <c r="K29" s="68"/>
      <c r="L29" s="68"/>
      <c r="M29" s="80">
        <f t="shared" si="2"/>
        <v>0</v>
      </c>
      <c r="N29" s="377"/>
      <c r="O29" s="155"/>
    </row>
    <row r="30" spans="1:15" ht="30.6" customHeight="1" x14ac:dyDescent="0.4">
      <c r="A30" s="410" t="str">
        <f>'Project 1'!A30</f>
        <v>Develop/review/revise TransLink32 master graphics or Centracs graphics</v>
      </c>
      <c r="B30" s="411"/>
      <c r="C30" s="411"/>
      <c r="D30" s="274" t="str">
        <f>'Project 1'!D30</f>
        <v>TransLink32: 2 hours per system + 0.25 hours per signal
Centracs: 0.5 hours per signal (only if no graphics exist yet)</v>
      </c>
      <c r="E30" s="275"/>
      <c r="F30" s="276"/>
      <c r="G30" s="68"/>
      <c r="H30" s="68"/>
      <c r="I30" s="68"/>
      <c r="J30" s="68"/>
      <c r="K30" s="68"/>
      <c r="L30" s="68"/>
      <c r="M30" s="80">
        <f t="shared" si="2"/>
        <v>0</v>
      </c>
      <c r="N30" s="377"/>
      <c r="O30" s="155"/>
    </row>
    <row r="31" spans="1:15" ht="30.6" customHeight="1" x14ac:dyDescent="0.4">
      <c r="A31" s="295" t="str">
        <f>'Project 1'!A31</f>
        <v>Develop or review/revise incident management plans (if applicable)</v>
      </c>
      <c r="B31" s="296"/>
      <c r="C31" s="296"/>
      <c r="D31" s="297"/>
      <c r="E31" s="274" t="str">
        <f>'Project 1'!E31</f>
        <v>1-2 hours per intersection per plan</v>
      </c>
      <c r="F31" s="276"/>
      <c r="G31" s="68"/>
      <c r="H31" s="68"/>
      <c r="I31" s="68"/>
      <c r="J31" s="68"/>
      <c r="K31" s="68"/>
      <c r="L31" s="68"/>
      <c r="M31" s="80">
        <f t="shared" si="2"/>
        <v>0</v>
      </c>
      <c r="N31" s="377"/>
      <c r="O31" s="155"/>
    </row>
    <row r="32" spans="1:15" ht="30.6" customHeight="1" thickBot="1" x14ac:dyDescent="0.45">
      <c r="A32" s="287" t="str">
        <f>'Project 1'!A32</f>
        <v>Develop final coordination timing plans and schedules</v>
      </c>
      <c r="B32" s="288"/>
      <c r="C32" s="288"/>
      <c r="D32" s="294"/>
      <c r="E32" s="285" t="str">
        <f>'Project 1'!E32</f>
        <v>1-2 hours per intersection per plan</v>
      </c>
      <c r="F32" s="286"/>
      <c r="G32" s="67"/>
      <c r="H32" s="67"/>
      <c r="I32" s="67"/>
      <c r="J32" s="67"/>
      <c r="K32" s="67"/>
      <c r="L32" s="67"/>
      <c r="M32" s="78">
        <f t="shared" si="2"/>
        <v>0</v>
      </c>
      <c r="N32" s="377"/>
      <c r="O32" s="153"/>
    </row>
    <row r="33" spans="1:15" ht="21.6" customHeight="1" thickBot="1" x14ac:dyDescent="0.45">
      <c r="A33" s="298" t="str">
        <f>'Project 1'!A33</f>
        <v>Task 6: Preliminary Submittal and Report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300"/>
    </row>
    <row r="34" spans="1:15" s="18" customFormat="1" ht="30.6" customHeight="1" thickTop="1" thickBot="1" x14ac:dyDescent="0.45">
      <c r="A34" s="280" t="str">
        <f>'Project 1'!A34</f>
        <v>Prepare Preliminary Submittal and Report</v>
      </c>
      <c r="B34" s="281"/>
      <c r="C34" s="282"/>
      <c r="D34" s="277" t="str">
        <f>'Project 1'!D34</f>
        <v>4 hours per system + 0.5 hours per signal</v>
      </c>
      <c r="E34" s="278"/>
      <c r="F34" s="279"/>
      <c r="G34" s="67"/>
      <c r="H34" s="67"/>
      <c r="I34" s="67"/>
      <c r="J34" s="67"/>
      <c r="K34" s="67"/>
      <c r="L34" s="67"/>
      <c r="M34" s="78">
        <f>SUM(G34:L34)</f>
        <v>0</v>
      </c>
      <c r="N34" s="182">
        <f>IFERROR((SUM(M34))/$M$44,0)</f>
        <v>0</v>
      </c>
      <c r="O34" s="153"/>
    </row>
    <row r="35" spans="1:15" ht="21.6" customHeight="1" thickBot="1" x14ac:dyDescent="0.45">
      <c r="A35" s="298" t="str">
        <f>'Project 1'!A35</f>
        <v>Task 7: Field Implementation and Fine-Tuning of New Timing Plans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300"/>
    </row>
    <row r="36" spans="1:15" ht="30.6" customHeight="1" thickTop="1" x14ac:dyDescent="0.4">
      <c r="A36" s="365" t="str">
        <f>'Project 1'!A36</f>
        <v>Download new timings plan to controllers
(ONLY after Preliminary Submittal approved)</v>
      </c>
      <c r="B36" s="366"/>
      <c r="C36" s="367"/>
      <c r="D36" s="363" t="str">
        <f>'Project 1'!D36</f>
        <v>0.5 hours per closed loop systems with master intersection
0.5-0.75 hours per local intersection (Centracs or no comms)</v>
      </c>
      <c r="E36" s="378"/>
      <c r="F36" s="364"/>
      <c r="G36" s="66"/>
      <c r="H36" s="66"/>
      <c r="I36" s="66"/>
      <c r="J36" s="66"/>
      <c r="K36" s="66"/>
      <c r="L36" s="66"/>
      <c r="M36" s="79">
        <f>SUM(G36:L36)</f>
        <v>0</v>
      </c>
      <c r="N36" s="361">
        <f>IFERROR((SUM(M36:M37))/$M$44,0)</f>
        <v>0</v>
      </c>
      <c r="O36" s="154"/>
    </row>
    <row r="37" spans="1:15" ht="30.6" customHeight="1" thickBot="1" x14ac:dyDescent="0.45">
      <c r="A37" s="287" t="str">
        <f>'Project 1'!A37</f>
        <v>Evaluate, analyze, review, and fine-tune timing plans</v>
      </c>
      <c r="B37" s="288"/>
      <c r="C37" s="288"/>
      <c r="D37" s="289"/>
      <c r="E37" s="283" t="str">
        <f>'Project 1'!E37</f>
        <v>2-4 hours per signal</v>
      </c>
      <c r="F37" s="284"/>
      <c r="G37" s="67"/>
      <c r="H37" s="67"/>
      <c r="I37" s="67"/>
      <c r="J37" s="67"/>
      <c r="K37" s="67"/>
      <c r="L37" s="67"/>
      <c r="M37" s="78">
        <f>SUM(G37:L37)</f>
        <v>0</v>
      </c>
      <c r="N37" s="377"/>
      <c r="O37" s="153"/>
    </row>
    <row r="38" spans="1:15" ht="21.6" customHeight="1" thickBot="1" x14ac:dyDescent="0.45">
      <c r="A38" s="298" t="str">
        <f>'Project 1'!A38</f>
        <v>Task 8: Evaluation of Signal System Operations (travel-time runs)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300"/>
    </row>
    <row r="39" spans="1:15" ht="30.6" customHeight="1" thickTop="1" thickBot="1" x14ac:dyDescent="0.45">
      <c r="A39" s="290" t="str">
        <f>'Project 1'!A39</f>
        <v>Collect Tru-Traffic "After" runs, additional "Fine Tuning" as necessary</v>
      </c>
      <c r="B39" s="291"/>
      <c r="C39" s="291"/>
      <c r="D39" s="289"/>
      <c r="E39" s="338" t="str">
        <f>'Project 1'!E39</f>
        <v>Time for Before Runs + 0.5 hours per intersection per plan</v>
      </c>
      <c r="F39" s="339"/>
      <c r="G39" s="69"/>
      <c r="H39" s="69"/>
      <c r="I39" s="69"/>
      <c r="J39" s="69"/>
      <c r="K39" s="69"/>
      <c r="L39" s="69"/>
      <c r="M39" s="77">
        <f>SUM(G39:L39)</f>
        <v>0</v>
      </c>
      <c r="N39" s="185">
        <f>IFERROR((SUM(M39))/$M$44,0)</f>
        <v>0</v>
      </c>
      <c r="O39" s="152"/>
    </row>
    <row r="40" spans="1:15" ht="21.6" customHeight="1" thickBot="1" x14ac:dyDescent="0.45">
      <c r="A40" s="298" t="str">
        <f>'Project 1'!A40</f>
        <v>Task 9: Project Closeout Meeting with Division Staff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300"/>
    </row>
    <row r="41" spans="1:15" s="18" customFormat="1" ht="30.6" customHeight="1" thickTop="1" thickBot="1" x14ac:dyDescent="0.45">
      <c r="A41" s="290" t="str">
        <f>'Project 1'!A41</f>
        <v>Meet with Division, Municipal, SSTO, and Regional Traffic representatives to review and explain all work done</v>
      </c>
      <c r="B41" s="291"/>
      <c r="C41" s="291"/>
      <c r="D41" s="289"/>
      <c r="E41" s="338" t="str">
        <f>'Project 1'!E41</f>
        <v>up to 4 hours per System</v>
      </c>
      <c r="F41" s="339"/>
      <c r="G41" s="69"/>
      <c r="H41" s="69"/>
      <c r="I41" s="69"/>
      <c r="J41" s="69"/>
      <c r="K41" s="69"/>
      <c r="L41" s="69"/>
      <c r="M41" s="77">
        <f>SUM(G41:L41)</f>
        <v>0</v>
      </c>
      <c r="N41" s="185">
        <f>IFERROR((SUM(M41))/$M$44,0)</f>
        <v>0</v>
      </c>
      <c r="O41" s="152"/>
    </row>
    <row r="42" spans="1:15" ht="21.6" customHeight="1" thickBot="1" x14ac:dyDescent="0.45">
      <c r="A42" s="298" t="str">
        <f>'Project 1'!A42</f>
        <v>Task 10: Final Submittal and Report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300"/>
    </row>
    <row r="43" spans="1:15" ht="30.6" customHeight="1" thickTop="1" thickBot="1" x14ac:dyDescent="0.45">
      <c r="A43" s="301" t="str">
        <f>'Project 1'!A43</f>
        <v>Prepare Final Submittal and Report</v>
      </c>
      <c r="B43" s="302"/>
      <c r="C43" s="303"/>
      <c r="D43" s="304" t="str">
        <f>'Project 1'!D43</f>
        <v>6 hours per system + 0.5 hours per signal</v>
      </c>
      <c r="E43" s="305"/>
      <c r="F43" s="306"/>
      <c r="G43" s="64"/>
      <c r="H43" s="64"/>
      <c r="I43" s="64"/>
      <c r="J43" s="64"/>
      <c r="K43" s="64"/>
      <c r="L43" s="64"/>
      <c r="M43" s="76">
        <f>SUM(G43:L43)</f>
        <v>0</v>
      </c>
      <c r="N43" s="181">
        <f>IFERROR((SUM(M43))/$M$44,0)</f>
        <v>0</v>
      </c>
      <c r="O43" s="151"/>
    </row>
    <row r="44" spans="1:15" ht="15" customHeight="1" thickTop="1" x14ac:dyDescent="0.4">
      <c r="A44" s="19"/>
      <c r="B44" s="20"/>
      <c r="C44" s="20"/>
      <c r="D44" s="20"/>
      <c r="E44" s="21"/>
      <c r="F44" s="22" t="str">
        <f>'Project 1'!F44</f>
        <v>Total Hours per Employee:</v>
      </c>
      <c r="G44" s="23">
        <f t="shared" ref="G44:L44" si="3">SUM(G14:G43)</f>
        <v>0</v>
      </c>
      <c r="H44" s="23">
        <f t="shared" si="3"/>
        <v>0</v>
      </c>
      <c r="I44" s="23">
        <f t="shared" si="3"/>
        <v>0</v>
      </c>
      <c r="J44" s="23">
        <f t="shared" si="3"/>
        <v>0</v>
      </c>
      <c r="K44" s="23">
        <f t="shared" si="3"/>
        <v>0</v>
      </c>
      <c r="L44" s="23">
        <f t="shared" si="3"/>
        <v>0</v>
      </c>
      <c r="M44" s="24">
        <f t="shared" ref="M44" si="4">SUM(G44:L44)</f>
        <v>0</v>
      </c>
      <c r="N44" s="393">
        <f>SUM(N14:N43)</f>
        <v>0</v>
      </c>
      <c r="O44" s="25"/>
    </row>
    <row r="45" spans="1:15" ht="15" customHeight="1" x14ac:dyDescent="0.4">
      <c r="A45" s="37"/>
      <c r="D45" s="1"/>
      <c r="E45" s="11"/>
      <c r="F45" s="26" t="str">
        <f>'Project 1'!F45</f>
        <v>Total Days per Employee:</v>
      </c>
      <c r="G45" s="27">
        <f t="shared" ref="G45:L45" si="5">G44/8</f>
        <v>0</v>
      </c>
      <c r="H45" s="27">
        <f t="shared" si="5"/>
        <v>0</v>
      </c>
      <c r="I45" s="27">
        <f t="shared" si="5"/>
        <v>0</v>
      </c>
      <c r="J45" s="27">
        <f t="shared" si="5"/>
        <v>0</v>
      </c>
      <c r="K45" s="27">
        <f t="shared" si="5"/>
        <v>0</v>
      </c>
      <c r="L45" s="27">
        <f t="shared" si="5"/>
        <v>0</v>
      </c>
      <c r="M45" s="116">
        <f>SUM(G45:L45)</f>
        <v>0</v>
      </c>
      <c r="N45" s="394"/>
      <c r="O45" s="28"/>
    </row>
    <row r="46" spans="1:15" ht="15" customHeight="1" thickBot="1" x14ac:dyDescent="0.45">
      <c r="A46" s="37"/>
      <c r="D46" s="1"/>
      <c r="E46" s="11"/>
      <c r="F46" s="114" t="str">
        <f>'Project 1'!F46</f>
        <v>Percentage of Hours:</v>
      </c>
      <c r="G46" s="115">
        <f>IFERROR(G44/$M$44,0)</f>
        <v>0</v>
      </c>
      <c r="H46" s="115">
        <f t="shared" ref="H46:L46" si="6">IFERROR(H44/$M$44,0)</f>
        <v>0</v>
      </c>
      <c r="I46" s="115">
        <f t="shared" si="6"/>
        <v>0</v>
      </c>
      <c r="J46" s="115">
        <f t="shared" si="6"/>
        <v>0</v>
      </c>
      <c r="K46" s="115">
        <f t="shared" si="6"/>
        <v>0</v>
      </c>
      <c r="L46" s="117">
        <f t="shared" si="6"/>
        <v>0</v>
      </c>
      <c r="M46" s="118"/>
      <c r="N46" s="394"/>
      <c r="O46" s="28"/>
    </row>
    <row r="47" spans="1:15" ht="15" customHeight="1" thickTop="1" thickBot="1" x14ac:dyDescent="0.45">
      <c r="A47" s="389" t="str">
        <f>'Project 1'!A47</f>
        <v>Hours per Signal per Plan:</v>
      </c>
      <c r="B47" s="390"/>
      <c r="C47" s="144">
        <f>IFERROR(M44/B7/E7,0)</f>
        <v>0</v>
      </c>
      <c r="D47" s="1"/>
      <c r="E47" s="11"/>
      <c r="F47" s="114" t="str">
        <f>'Project 1'!F47</f>
        <v>Percentage of Cost:</v>
      </c>
      <c r="G47" s="115">
        <f>IFERROR(G48/$M$48,0)</f>
        <v>0</v>
      </c>
      <c r="H47" s="115">
        <f t="shared" ref="H47:L47" si="7">IFERROR(H48/$M$48,0)</f>
        <v>0</v>
      </c>
      <c r="I47" s="115">
        <f t="shared" si="7"/>
        <v>0</v>
      </c>
      <c r="J47" s="115">
        <f t="shared" si="7"/>
        <v>0</v>
      </c>
      <c r="K47" s="115">
        <f t="shared" si="7"/>
        <v>0</v>
      </c>
      <c r="L47" s="115">
        <f t="shared" si="7"/>
        <v>0</v>
      </c>
      <c r="M47" s="118"/>
      <c r="N47" s="395"/>
      <c r="O47" s="28"/>
    </row>
    <row r="48" spans="1:15" ht="15" customHeight="1" thickTop="1" thickBot="1" x14ac:dyDescent="0.45">
      <c r="A48" s="420" t="str">
        <f>'Project 1'!A48</f>
        <v>Payroll per Signal per Plan:</v>
      </c>
      <c r="B48" s="421"/>
      <c r="C48" s="145">
        <f>IFERROR(M48/B7/E7,0)</f>
        <v>0</v>
      </c>
      <c r="D48" s="1"/>
      <c r="E48" s="11"/>
      <c r="F48" s="29" t="str">
        <f>'Project 1'!F48</f>
        <v>Total Costs per Employee:</v>
      </c>
      <c r="G48" s="30">
        <f t="shared" ref="G48:L48" si="8">(G44*G12)</f>
        <v>0</v>
      </c>
      <c r="H48" s="30">
        <f t="shared" si="8"/>
        <v>0</v>
      </c>
      <c r="I48" s="30">
        <f t="shared" si="8"/>
        <v>0</v>
      </c>
      <c r="J48" s="30">
        <f t="shared" si="8"/>
        <v>0</v>
      </c>
      <c r="K48" s="30">
        <f t="shared" si="8"/>
        <v>0</v>
      </c>
      <c r="L48" s="31">
        <f t="shared" si="8"/>
        <v>0</v>
      </c>
      <c r="M48" s="74">
        <f>SUM(G48:L48)</f>
        <v>0</v>
      </c>
      <c r="N48" s="400" t="s">
        <v>56</v>
      </c>
      <c r="O48" s="401"/>
    </row>
    <row r="49" spans="1:22" s="13" customFormat="1" ht="6" customHeight="1" thickBot="1" x14ac:dyDescent="0.45">
      <c r="A49" s="32"/>
      <c r="D49" s="33"/>
      <c r="E49" s="33"/>
      <c r="F49" s="34"/>
      <c r="G49" s="35"/>
      <c r="H49" s="35"/>
      <c r="I49" s="35"/>
      <c r="J49" s="35"/>
      <c r="K49" s="35"/>
      <c r="L49" s="35"/>
      <c r="M49" s="35"/>
      <c r="N49" s="35"/>
      <c r="O49" s="36"/>
    </row>
    <row r="50" spans="1:22" ht="22.95" customHeight="1" thickTop="1" thickBot="1" x14ac:dyDescent="0.45">
      <c r="A50" s="37"/>
      <c r="D50" s="38"/>
      <c r="E50" s="38"/>
      <c r="G50" s="402" t="s">
        <v>69</v>
      </c>
      <c r="H50" s="403"/>
      <c r="I50" s="403"/>
      <c r="J50" s="403"/>
      <c r="K50" s="403"/>
      <c r="L50" s="403"/>
      <c r="M50" s="403"/>
      <c r="N50" s="403"/>
      <c r="O50" s="404"/>
    </row>
    <row r="51" spans="1:22" s="18" customFormat="1" ht="33.6" customHeight="1" thickTop="1" thickBot="1" x14ac:dyDescent="0.45">
      <c r="A51" s="37"/>
      <c r="B51" s="1"/>
      <c r="C51" s="1"/>
      <c r="D51" s="1"/>
      <c r="E51" s="1"/>
      <c r="G51" s="405" t="str">
        <f>'Project 1'!G51</f>
        <v>Item</v>
      </c>
      <c r="H51" s="406"/>
      <c r="I51" s="406"/>
      <c r="J51" s="407"/>
      <c r="K51" s="39" t="str">
        <f>'Project 1'!K51</f>
        <v>Unit Cost</v>
      </c>
      <c r="L51" s="39" t="str">
        <f>'Project 1'!L51</f>
        <v>Quantity</v>
      </c>
      <c r="M51" s="39" t="str">
        <f>'Project 1'!M51</f>
        <v>Total Cost</v>
      </c>
      <c r="N51" s="408" t="s">
        <v>22</v>
      </c>
      <c r="O51" s="409"/>
      <c r="Q51" s="40"/>
      <c r="R51" s="40"/>
      <c r="S51" s="40"/>
      <c r="T51" s="40"/>
      <c r="U51" s="40"/>
      <c r="V51" s="40"/>
    </row>
    <row r="52" spans="1:22" ht="30.6" customHeight="1" x14ac:dyDescent="0.4">
      <c r="A52" s="37"/>
      <c r="D52" s="1"/>
      <c r="E52" s="1"/>
      <c r="G52" s="386" t="str">
        <f>'Project 1'!G52</f>
        <v>Vehicle Rental (per day)</v>
      </c>
      <c r="H52" s="387"/>
      <c r="I52" s="387"/>
      <c r="J52" s="388"/>
      <c r="K52" s="41">
        <f>'Project 1'!K52</f>
        <v>45</v>
      </c>
      <c r="L52" s="70"/>
      <c r="M52" s="42">
        <f>K52*L52</f>
        <v>0</v>
      </c>
      <c r="N52" s="398"/>
      <c r="O52" s="399"/>
      <c r="Q52" s="13"/>
      <c r="R52" s="13"/>
      <c r="S52" s="13"/>
      <c r="T52" s="13"/>
      <c r="U52" s="13"/>
      <c r="V52" s="13"/>
    </row>
    <row r="53" spans="1:22" s="18" customFormat="1" ht="105.6" customHeight="1" x14ac:dyDescent="0.4">
      <c r="A53" s="43"/>
      <c r="C53" s="1"/>
      <c r="G53" s="381" t="str">
        <f>'Project 1'!G53</f>
        <v>Total Mileage for Rental Vehicle Fuel Costs
(show work justifying total mileage in the "assumptions")</v>
      </c>
      <c r="H53" s="382"/>
      <c r="I53" s="382"/>
      <c r="J53" s="383"/>
      <c r="K53" s="44">
        <f>'Project 1'!K53</f>
        <v>0.2</v>
      </c>
      <c r="L53" s="71"/>
      <c r="M53" s="44">
        <f>K53*L53</f>
        <v>0</v>
      </c>
      <c r="N53" s="320" t="s">
        <v>108</v>
      </c>
      <c r="O53" s="321"/>
      <c r="Q53" s="40"/>
      <c r="R53" s="40"/>
      <c r="S53" s="40"/>
      <c r="T53" s="40"/>
      <c r="U53" s="40"/>
      <c r="V53" s="40"/>
    </row>
    <row r="54" spans="1:22" s="18" customFormat="1" ht="30.6" customHeight="1" x14ac:dyDescent="0.6">
      <c r="A54" s="307"/>
      <c r="B54" s="271"/>
      <c r="C54" s="1"/>
      <c r="D54" s="1"/>
      <c r="E54" s="1"/>
      <c r="G54" s="381" t="str">
        <f>'Project 1'!G54</f>
        <v>Lodging (per day)</v>
      </c>
      <c r="H54" s="382"/>
      <c r="I54" s="382"/>
      <c r="J54" s="383"/>
      <c r="K54" s="44">
        <f>'Project 1'!K54</f>
        <v>78.900000000000006</v>
      </c>
      <c r="L54" s="71"/>
      <c r="M54" s="44">
        <f t="shared" ref="M54:M58" si="9">K54*L54</f>
        <v>0</v>
      </c>
      <c r="N54" s="320"/>
      <c r="O54" s="321"/>
      <c r="Q54" s="40"/>
      <c r="R54" s="40"/>
      <c r="S54" s="40"/>
      <c r="T54" s="40"/>
      <c r="U54" s="40"/>
      <c r="V54" s="40"/>
    </row>
    <row r="55" spans="1:22" s="18" customFormat="1" ht="30.6" customHeight="1" x14ac:dyDescent="0.4">
      <c r="A55" s="45"/>
      <c r="B55" s="1"/>
      <c r="C55" s="1"/>
      <c r="D55" s="1"/>
      <c r="E55" s="1"/>
      <c r="G55" s="381" t="str">
        <f>'Project 1'!G55</f>
        <v>Meals - Breakfast</v>
      </c>
      <c r="H55" s="382"/>
      <c r="I55" s="382"/>
      <c r="J55" s="383"/>
      <c r="K55" s="46">
        <f>'Project 1'!K55</f>
        <v>9</v>
      </c>
      <c r="L55" s="71"/>
      <c r="M55" s="44">
        <f t="shared" si="9"/>
        <v>0</v>
      </c>
      <c r="N55" s="320"/>
      <c r="O55" s="321"/>
      <c r="Q55" s="40"/>
      <c r="R55" s="40"/>
      <c r="S55" s="40"/>
      <c r="T55" s="40"/>
      <c r="U55" s="40"/>
      <c r="V55" s="40"/>
    </row>
    <row r="56" spans="1:22" ht="30.6" customHeight="1" thickBot="1" x14ac:dyDescent="0.45">
      <c r="A56" s="45"/>
      <c r="D56" s="1"/>
      <c r="E56" s="1"/>
      <c r="G56" s="381" t="str">
        <f>'Project 1'!G56</f>
        <v>Meals - Lunch</v>
      </c>
      <c r="H56" s="382"/>
      <c r="I56" s="382"/>
      <c r="J56" s="383"/>
      <c r="K56" s="46">
        <f>'Project 1'!K56</f>
        <v>11.8</v>
      </c>
      <c r="L56" s="71"/>
      <c r="M56" s="44">
        <f t="shared" si="9"/>
        <v>0</v>
      </c>
      <c r="N56" s="320"/>
      <c r="O56" s="321"/>
      <c r="Q56" s="13"/>
      <c r="R56" s="13"/>
      <c r="S56" s="13"/>
      <c r="T56" s="13"/>
      <c r="U56" s="13"/>
      <c r="V56" s="13"/>
    </row>
    <row r="57" spans="1:22" ht="30.6" customHeight="1" thickTop="1" x14ac:dyDescent="0.4">
      <c r="A57" s="384" t="str">
        <f>'Project 1'!A57</f>
        <v>Total Payroll Costs:</v>
      </c>
      <c r="B57" s="385"/>
      <c r="C57" s="396">
        <f>M48</f>
        <v>0</v>
      </c>
      <c r="D57" s="397"/>
      <c r="E57" s="1"/>
      <c r="G57" s="381" t="str">
        <f>'Project 1'!G57</f>
        <v>Meals - Dinner</v>
      </c>
      <c r="H57" s="382"/>
      <c r="I57" s="382"/>
      <c r="J57" s="383"/>
      <c r="K57" s="46">
        <f>'Project 1'!K57</f>
        <v>20.5</v>
      </c>
      <c r="L57" s="71"/>
      <c r="M57" s="44">
        <f t="shared" si="9"/>
        <v>0</v>
      </c>
      <c r="N57" s="320"/>
      <c r="O57" s="321"/>
      <c r="S57" s="1" t="s">
        <v>8</v>
      </c>
    </row>
    <row r="58" spans="1:22" ht="30.6" customHeight="1" thickBot="1" x14ac:dyDescent="0.45">
      <c r="A58" s="308" t="str">
        <f>'Project 1'!A58</f>
        <v>Total Direct Costs:</v>
      </c>
      <c r="B58" s="309"/>
      <c r="C58" s="310">
        <f>M59</f>
        <v>0</v>
      </c>
      <c r="D58" s="311"/>
      <c r="E58" s="1"/>
      <c r="G58" s="312" t="str">
        <f>'Project 1'!G58</f>
        <v>Reproduction</v>
      </c>
      <c r="H58" s="313"/>
      <c r="I58" s="313"/>
      <c r="J58" s="314"/>
      <c r="K58" s="31">
        <f>'Project 1'!K58</f>
        <v>0.09</v>
      </c>
      <c r="L58" s="72"/>
      <c r="M58" s="30">
        <f t="shared" si="9"/>
        <v>0</v>
      </c>
      <c r="N58" s="318" t="s">
        <v>107</v>
      </c>
      <c r="O58" s="319"/>
      <c r="S58" s="1" t="s">
        <v>8</v>
      </c>
    </row>
    <row r="59" spans="1:22" ht="21.6" customHeight="1" thickTop="1" thickBot="1" x14ac:dyDescent="0.45">
      <c r="A59" s="292" t="str">
        <f>'Project 1'!A59</f>
        <v>Payroll + Direct Costs:</v>
      </c>
      <c r="B59" s="422"/>
      <c r="C59" s="272">
        <f>SUM(C57:C58)</f>
        <v>0</v>
      </c>
      <c r="D59" s="273"/>
      <c r="E59" s="47"/>
      <c r="F59" s="47"/>
      <c r="G59" s="48"/>
      <c r="H59" s="48"/>
      <c r="I59" s="48"/>
      <c r="J59" s="48"/>
      <c r="K59" s="47"/>
      <c r="L59" s="47"/>
      <c r="M59" s="75">
        <f>SUM(M52:M58)</f>
        <v>0</v>
      </c>
      <c r="N59" s="316" t="str">
        <f>'Project 1'!N59</f>
        <v>Total Direct Costs</v>
      </c>
      <c r="O59" s="317"/>
      <c r="S59" s="1" t="s">
        <v>8</v>
      </c>
    </row>
    <row r="60" spans="1:22" ht="15" customHeight="1" thickTop="1" x14ac:dyDescent="0.4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15" t="str">
        <f>'Cost Summary'!M26</f>
        <v>Template updated 9/13/2021</v>
      </c>
      <c r="O60" s="315"/>
    </row>
    <row r="61" spans="1:22" x14ac:dyDescent="0.4">
      <c r="A61" s="12"/>
      <c r="B61" s="12"/>
      <c r="C61" s="12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1:22" x14ac:dyDescent="0.4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1:22" x14ac:dyDescent="0.6">
      <c r="A63" s="271"/>
      <c r="B63" s="271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1:22" x14ac:dyDescent="0.4">
      <c r="A64" s="5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s="18" customFormat="1" ht="15" customHeight="1" x14ac:dyDescent="0.4">
      <c r="A65" s="50"/>
      <c r="B65" s="1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x14ac:dyDescent="0.4">
      <c r="A66" s="50"/>
    </row>
  </sheetData>
  <sheetProtection sheet="1" formatColumns="0" formatRows="0" selectLockedCells="1"/>
  <mergeCells count="106">
    <mergeCell ref="N60:O60"/>
    <mergeCell ref="A63:B63"/>
    <mergeCell ref="A58:B58"/>
    <mergeCell ref="C58:D58"/>
    <mergeCell ref="G58:J58"/>
    <mergeCell ref="N58:O58"/>
    <mergeCell ref="A59:B59"/>
    <mergeCell ref="C59:D59"/>
    <mergeCell ref="N59:O59"/>
    <mergeCell ref="G55:J55"/>
    <mergeCell ref="N55:O55"/>
    <mergeCell ref="G56:J56"/>
    <mergeCell ref="N56:O56"/>
    <mergeCell ref="A57:B57"/>
    <mergeCell ref="C57:D57"/>
    <mergeCell ref="G57:J57"/>
    <mergeCell ref="N57:O57"/>
    <mergeCell ref="G52:J52"/>
    <mergeCell ref="N52:O52"/>
    <mergeCell ref="G53:J53"/>
    <mergeCell ref="N53:O53"/>
    <mergeCell ref="A54:B54"/>
    <mergeCell ref="G54:J54"/>
    <mergeCell ref="N54:O54"/>
    <mergeCell ref="N44:N47"/>
    <mergeCell ref="A47:B47"/>
    <mergeCell ref="A48:B48"/>
    <mergeCell ref="N48:O48"/>
    <mergeCell ref="G50:O50"/>
    <mergeCell ref="G51:J51"/>
    <mergeCell ref="N51:O51"/>
    <mergeCell ref="A40:O40"/>
    <mergeCell ref="A41:D41"/>
    <mergeCell ref="E41:F41"/>
    <mergeCell ref="A42:O42"/>
    <mergeCell ref="A43:C43"/>
    <mergeCell ref="D43:F43"/>
    <mergeCell ref="A38:O38"/>
    <mergeCell ref="A39:D39"/>
    <mergeCell ref="E39:F39"/>
    <mergeCell ref="A34:C34"/>
    <mergeCell ref="D34:F34"/>
    <mergeCell ref="A35:O35"/>
    <mergeCell ref="A36:C36"/>
    <mergeCell ref="D36:F36"/>
    <mergeCell ref="N36:N37"/>
    <mergeCell ref="A37:D37"/>
    <mergeCell ref="E37:F37"/>
    <mergeCell ref="D30:F30"/>
    <mergeCell ref="A31:D31"/>
    <mergeCell ref="E31:F31"/>
    <mergeCell ref="A32:D32"/>
    <mergeCell ref="E32:F32"/>
    <mergeCell ref="A33:O33"/>
    <mergeCell ref="A26:O26"/>
    <mergeCell ref="A27:D27"/>
    <mergeCell ref="E27:F27"/>
    <mergeCell ref="N27:N32"/>
    <mergeCell ref="A28:C28"/>
    <mergeCell ref="D28:F28"/>
    <mergeCell ref="A29:C29"/>
    <mergeCell ref="D29:F29"/>
    <mergeCell ref="A30:C30"/>
    <mergeCell ref="A23:O23"/>
    <mergeCell ref="A24:C24"/>
    <mergeCell ref="D24:F24"/>
    <mergeCell ref="N24:N25"/>
    <mergeCell ref="A25:E25"/>
    <mergeCell ref="A20:E20"/>
    <mergeCell ref="N20:N22"/>
    <mergeCell ref="A21:D21"/>
    <mergeCell ref="E21:F21"/>
    <mergeCell ref="A22:C22"/>
    <mergeCell ref="D22:F22"/>
    <mergeCell ref="A17:D17"/>
    <mergeCell ref="E17:F17"/>
    <mergeCell ref="N17:N18"/>
    <mergeCell ref="A18:D18"/>
    <mergeCell ref="E18:F18"/>
    <mergeCell ref="A19:O19"/>
    <mergeCell ref="A14:D14"/>
    <mergeCell ref="E14:F14"/>
    <mergeCell ref="N14:N15"/>
    <mergeCell ref="A15:C15"/>
    <mergeCell ref="D15:F15"/>
    <mergeCell ref="A16:O16"/>
    <mergeCell ref="D10:E11"/>
    <mergeCell ref="M10:M12"/>
    <mergeCell ref="N10:N12"/>
    <mergeCell ref="O10:O12"/>
    <mergeCell ref="A13:O13"/>
    <mergeCell ref="E4:F4"/>
    <mergeCell ref="I4:J4"/>
    <mergeCell ref="K4:L4"/>
    <mergeCell ref="A6:I6"/>
    <mergeCell ref="G7:H7"/>
    <mergeCell ref="K7:L7"/>
    <mergeCell ref="A1:O1"/>
    <mergeCell ref="B2:F2"/>
    <mergeCell ref="I2:J2"/>
    <mergeCell ref="K2:L2"/>
    <mergeCell ref="M2:N2"/>
    <mergeCell ref="E3:F3"/>
    <mergeCell ref="I3:J3"/>
    <mergeCell ref="K3:L3"/>
    <mergeCell ref="A9:O9"/>
  </mergeCells>
  <hyperlinks>
    <hyperlink ref="D10:E11" r:id="rId1" display="Please ensure that the latest version of this form is being used by checking here" xr:uid="{49989DAF-E669-4C14-8EBE-EAAD24298447}"/>
  </hyperlinks>
  <printOptions horizontalCentered="1"/>
  <pageMargins left="0.25" right="0.25" top="0.75" bottom="0.75" header="0.3" footer="0.3"/>
  <pageSetup paperSize="17" scale="56" orientation="portrait" r:id="rId2"/>
  <headerFooter alignWithMargins="0"/>
  <rowBreaks count="1" manualBreakCount="1">
    <brk id="74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673C-39E5-4E00-AC9A-E733D9960B0C}">
  <sheetPr>
    <pageSetUpPr fitToPage="1"/>
  </sheetPr>
  <dimension ref="A1:V66"/>
  <sheetViews>
    <sheetView showGridLines="0" zoomScale="85" zoomScaleNormal="85" zoomScaleSheetLayoutView="85" workbookViewId="0">
      <pane ySplit="12" topLeftCell="A13" activePane="bottomLeft" state="frozen"/>
      <selection pane="bottomLeft" activeCell="B2" sqref="B2:F2"/>
    </sheetView>
  </sheetViews>
  <sheetFormatPr defaultColWidth="9.1171875" defaultRowHeight="15" x14ac:dyDescent="0.4"/>
  <cols>
    <col min="1" max="1" width="18" style="1" customWidth="1"/>
    <col min="2" max="2" width="15.41015625" style="1" customWidth="1"/>
    <col min="3" max="3" width="11.87890625" style="1" customWidth="1"/>
    <col min="4" max="4" width="22.703125" style="12" customWidth="1"/>
    <col min="5" max="5" width="6.703125" style="12" customWidth="1"/>
    <col min="6" max="6" width="24.41015625" style="12" customWidth="1"/>
    <col min="7" max="12" width="12.703125" style="1" customWidth="1"/>
    <col min="13" max="13" width="13.87890625" style="1" customWidth="1"/>
    <col min="14" max="14" width="13.703125" style="1" customWidth="1"/>
    <col min="15" max="15" width="33.234375" style="1" customWidth="1"/>
    <col min="16" max="16" width="9.1171875" style="1"/>
    <col min="17" max="17" width="47.87890625" style="1" customWidth="1"/>
    <col min="18" max="16384" width="9.1171875" style="1"/>
  </cols>
  <sheetData>
    <row r="1" spans="1:19" ht="23.45" customHeight="1" thickTop="1" thickBot="1" x14ac:dyDescent="0.45">
      <c r="A1" s="322" t="str">
        <f>'Project 1'!A1</f>
        <v>Detailed Cost Estimate for Signal System Timing Project</v>
      </c>
      <c r="B1" s="323"/>
      <c r="C1" s="323"/>
      <c r="D1" s="323"/>
      <c r="E1" s="323"/>
      <c r="F1" s="323"/>
      <c r="G1" s="324"/>
      <c r="H1" s="324"/>
      <c r="I1" s="324"/>
      <c r="J1" s="324"/>
      <c r="K1" s="324"/>
      <c r="L1" s="324"/>
      <c r="M1" s="324"/>
      <c r="N1" s="324"/>
      <c r="O1" s="325"/>
    </row>
    <row r="2" spans="1:19" s="3" customFormat="1" ht="16.350000000000001" customHeight="1" thickTop="1" thickBot="1" x14ac:dyDescent="0.45">
      <c r="A2" s="201" t="str">
        <f>'Project 1'!A2</f>
        <v>Location:</v>
      </c>
      <c r="B2" s="357"/>
      <c r="C2" s="358"/>
      <c r="D2" s="358"/>
      <c r="E2" s="359"/>
      <c r="F2" s="360"/>
      <c r="G2" s="2"/>
      <c r="I2" s="264" t="str">
        <f>'Project 1'!I2</f>
        <v>Firm:</v>
      </c>
      <c r="J2" s="264"/>
      <c r="K2" s="370">
        <f>IFERROR('Cost Summary'!$J$2,0)</f>
        <v>0</v>
      </c>
      <c r="L2" s="371"/>
      <c r="M2" s="334" t="str">
        <f>'Project 1'!M2</f>
        <v>Prepared By:</v>
      </c>
      <c r="N2" s="334"/>
      <c r="O2" s="54"/>
    </row>
    <row r="3" spans="1:19" s="3" customFormat="1" ht="16.350000000000001" customHeight="1" thickBot="1" x14ac:dyDescent="0.45">
      <c r="A3" s="179" t="str">
        <f>'Project 1'!A3</f>
        <v>Signal System:</v>
      </c>
      <c r="B3" s="51"/>
      <c r="D3" s="199" t="str">
        <f>'Project 1'!D3</f>
        <v>County:</v>
      </c>
      <c r="E3" s="368"/>
      <c r="F3" s="369"/>
      <c r="G3" s="4"/>
      <c r="I3" s="253" t="str">
        <f>'Project 1'!I3</f>
        <v>LSC Number:</v>
      </c>
      <c r="J3" s="414"/>
      <c r="K3" s="372"/>
      <c r="L3" s="373"/>
      <c r="N3" s="199" t="str">
        <f>'Project 1'!N3</f>
        <v>Date:</v>
      </c>
      <c r="O3" s="119"/>
      <c r="R3" s="5"/>
      <c r="S3" s="5"/>
    </row>
    <row r="4" spans="1:19" s="3" customFormat="1" ht="16.350000000000001" customHeight="1" thickBot="1" x14ac:dyDescent="0.45">
      <c r="A4" s="179" t="str">
        <f>'Project 1'!A4</f>
        <v>Division:</v>
      </c>
      <c r="B4" s="52"/>
      <c r="D4" s="199" t="str">
        <f>'Project 1'!D4</f>
        <v>City/Town:</v>
      </c>
      <c r="E4" s="368"/>
      <c r="F4" s="369"/>
      <c r="G4" s="4"/>
      <c r="I4" s="233" t="str">
        <f>'Project 1'!I4</f>
        <v>WBS Number:</v>
      </c>
      <c r="J4" s="419"/>
      <c r="K4" s="372"/>
      <c r="L4" s="373"/>
      <c r="M4" s="158"/>
      <c r="O4" s="6"/>
      <c r="R4" s="5"/>
      <c r="S4" s="5"/>
    </row>
    <row r="5" spans="1:19" s="3" customFormat="1" ht="3" customHeight="1" thickBot="1" x14ac:dyDescent="0.45">
      <c r="A5" s="113"/>
      <c r="B5" s="7"/>
      <c r="C5" s="7"/>
      <c r="D5" s="8"/>
      <c r="E5" s="8"/>
      <c r="F5" s="200"/>
      <c r="G5" s="8"/>
      <c r="H5" s="8"/>
      <c r="I5" s="200"/>
      <c r="J5" s="200"/>
      <c r="K5" s="9"/>
      <c r="L5" s="9"/>
      <c r="M5" s="10"/>
      <c r="N5" s="10"/>
      <c r="O5" s="6"/>
      <c r="R5" s="5"/>
      <c r="S5" s="5"/>
    </row>
    <row r="6" spans="1:19" ht="17.7" thickBot="1" x14ac:dyDescent="0.45">
      <c r="A6" s="335" t="s">
        <v>98</v>
      </c>
      <c r="B6" s="336"/>
      <c r="C6" s="336"/>
      <c r="D6" s="336"/>
      <c r="E6" s="336"/>
      <c r="F6" s="336"/>
      <c r="G6" s="336"/>
      <c r="H6" s="336"/>
      <c r="I6" s="337"/>
      <c r="J6" s="134"/>
      <c r="K6" s="135"/>
      <c r="L6" s="135"/>
      <c r="M6" s="135"/>
      <c r="N6" s="135"/>
      <c r="O6" s="11"/>
      <c r="R6" s="12"/>
      <c r="S6" s="12"/>
    </row>
    <row r="7" spans="1:19" ht="18.600000000000001" customHeight="1" thickBot="1" x14ac:dyDescent="0.45">
      <c r="A7" s="143" t="str">
        <f>'Project 1'!A7</f>
        <v># of signals:</v>
      </c>
      <c r="B7" s="53"/>
      <c r="C7" s="136"/>
      <c r="D7" s="137" t="str">
        <f>'Project 1'!D7</f>
        <v># of timing plans:</v>
      </c>
      <c r="E7" s="53"/>
      <c r="F7" s="138"/>
      <c r="G7" s="340" t="str">
        <f>'Project 1'!G7</f>
        <v># of critical intersections:</v>
      </c>
      <c r="H7" s="341"/>
      <c r="I7" s="53"/>
      <c r="J7" s="139"/>
      <c r="K7" s="342"/>
      <c r="L7" s="342"/>
      <c r="M7" s="13"/>
      <c r="N7" s="15"/>
      <c r="O7" s="11"/>
      <c r="R7" s="12"/>
      <c r="S7" s="12"/>
    </row>
    <row r="8" spans="1:19" s="13" customFormat="1" ht="3" customHeight="1" thickBot="1" x14ac:dyDescent="0.45">
      <c r="A8" s="32"/>
      <c r="D8" s="14"/>
      <c r="E8" s="14"/>
      <c r="F8" s="122"/>
      <c r="G8" s="15"/>
      <c r="H8" s="14"/>
      <c r="K8" s="16"/>
      <c r="L8" s="16"/>
      <c r="M8" s="15"/>
      <c r="N8" s="15"/>
      <c r="O8" s="17"/>
    </row>
    <row r="9" spans="1:19" ht="22.95" customHeight="1" thickBot="1" x14ac:dyDescent="0.45">
      <c r="A9" s="343" t="str">
        <f>'Project 1'!A9</f>
        <v>Payroll Costs</v>
      </c>
      <c r="B9" s="344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</row>
    <row r="10" spans="1:19" ht="30.6" customHeight="1" thickBot="1" x14ac:dyDescent="0.45">
      <c r="A10" s="140" t="str">
        <f>'Project 1'!A10</f>
        <v>System Size</v>
      </c>
      <c r="B10" s="140" t="str">
        <f>'Project 1'!B10</f>
        <v>Timing Plans</v>
      </c>
      <c r="C10" s="122"/>
      <c r="D10" s="412" t="s">
        <v>109</v>
      </c>
      <c r="E10" s="412"/>
      <c r="F10" s="122" t="str">
        <f>'Project 1'!F10</f>
        <v>Name:</v>
      </c>
      <c r="G10" s="55"/>
      <c r="H10" s="56"/>
      <c r="I10" s="56"/>
      <c r="J10" s="56"/>
      <c r="K10" s="56"/>
      <c r="L10" s="57"/>
      <c r="M10" s="346" t="str">
        <f>'Project 1'!M10</f>
        <v>Totals</v>
      </c>
      <c r="N10" s="415" t="str">
        <f>'Project 1'!N10</f>
        <v>% of Total Project</v>
      </c>
      <c r="O10" s="417" t="s">
        <v>21</v>
      </c>
    </row>
    <row r="11" spans="1:19" ht="15.6" customHeight="1" thickBot="1" x14ac:dyDescent="0.45">
      <c r="A11" s="141" t="str">
        <f>_xlfn.IFS($B$7="","n/a",AND(2&lt;=$B$7,$B$7&lt;=5),"Small",AND(6&lt;=$B$7,$B$7&lt;=10),"Medium",AND(11&lt;=$B$7,$B$7&lt;=16),"Large",$B$7&gt;17,"Extra Large")</f>
        <v>n/a</v>
      </c>
      <c r="B11" s="141" t="str">
        <f>_xlfn.IFS($E$7="","n/a",AND(1&lt;=$E$7,$E$7&lt;=5),"Standard",$E$7&gt;5,"Extra")</f>
        <v>n/a</v>
      </c>
      <c r="C11" s="122"/>
      <c r="D11" s="413"/>
      <c r="E11" s="413"/>
      <c r="F11" s="122" t="str">
        <f>'Project 1'!F11</f>
        <v>Classification</v>
      </c>
      <c r="G11" s="58"/>
      <c r="H11" s="59"/>
      <c r="I11" s="59"/>
      <c r="J11" s="59"/>
      <c r="K11" s="59"/>
      <c r="L11" s="60"/>
      <c r="M11" s="346"/>
      <c r="N11" s="347"/>
      <c r="O11" s="348"/>
    </row>
    <row r="12" spans="1:19" ht="15" customHeight="1" thickBot="1" x14ac:dyDescent="0.45">
      <c r="A12" s="142"/>
      <c r="B12" s="16"/>
      <c r="C12" s="16"/>
      <c r="D12" s="14"/>
      <c r="E12" s="14"/>
      <c r="F12" s="122" t="str">
        <f>'Project 1'!F12</f>
        <v>Labor Rate:</v>
      </c>
      <c r="G12" s="61"/>
      <c r="H12" s="62"/>
      <c r="I12" s="62"/>
      <c r="J12" s="62"/>
      <c r="K12" s="62"/>
      <c r="L12" s="63"/>
      <c r="M12" s="346"/>
      <c r="N12" s="416"/>
      <c r="O12" s="418"/>
    </row>
    <row r="13" spans="1:19" s="18" customFormat="1" ht="21.6" customHeight="1" thickBot="1" x14ac:dyDescent="0.45">
      <c r="A13" s="298" t="str">
        <f>'Project 1'!A13</f>
        <v>Task 1: Project Management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300"/>
    </row>
    <row r="14" spans="1:19" ht="30.6" customHeight="1" thickTop="1" x14ac:dyDescent="0.4">
      <c r="A14" s="374" t="str">
        <f>'Project 1'!A14</f>
        <v>Project Management (invoicing, scheduling, etc)</v>
      </c>
      <c r="B14" s="375"/>
      <c r="C14" s="375"/>
      <c r="D14" s="376"/>
      <c r="E14" s="338" t="str">
        <f>'Project 1'!E14</f>
        <v>1-4 hours per intersection</v>
      </c>
      <c r="F14" s="339"/>
      <c r="G14" s="64"/>
      <c r="H14" s="64"/>
      <c r="I14" s="64"/>
      <c r="J14" s="64"/>
      <c r="K14" s="64"/>
      <c r="L14" s="64"/>
      <c r="M14" s="76">
        <f>SUM(G14:L14)</f>
        <v>0</v>
      </c>
      <c r="N14" s="361">
        <f>IFERROR((SUM(M14:M15))/$M$44,0)</f>
        <v>0</v>
      </c>
      <c r="O14" s="157"/>
    </row>
    <row r="15" spans="1:19" ht="30.6" customHeight="1" thickBot="1" x14ac:dyDescent="0.45">
      <c r="A15" s="352" t="str">
        <f>'Project 1'!A15</f>
        <v>Travel Times (to and from project and meetings)</v>
      </c>
      <c r="B15" s="353"/>
      <c r="C15" s="354"/>
      <c r="D15" s="349" t="str">
        <f>'Project 1'!D15</f>
        <v>Use Google Maps or similar to calculate with the one-way mileage and number of trips</v>
      </c>
      <c r="E15" s="350"/>
      <c r="F15" s="351"/>
      <c r="G15" s="65"/>
      <c r="H15" s="65"/>
      <c r="I15" s="65"/>
      <c r="J15" s="65"/>
      <c r="K15" s="65"/>
      <c r="L15" s="65"/>
      <c r="M15" s="81">
        <f t="shared" ref="M15" si="0">SUM(G15:L15)</f>
        <v>0</v>
      </c>
      <c r="N15" s="362"/>
      <c r="O15" s="156"/>
    </row>
    <row r="16" spans="1:19" s="18" customFormat="1" ht="21.6" customHeight="1" thickBot="1" x14ac:dyDescent="0.45">
      <c r="A16" s="298" t="str">
        <f>'Project 1'!A16</f>
        <v>Task 2: Kick-Off Meeting and One-Page Project Summary Sheet</v>
      </c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299"/>
      <c r="M16" s="299"/>
      <c r="N16" s="299"/>
      <c r="O16" s="300"/>
    </row>
    <row r="17" spans="1:15" ht="30.6" customHeight="1" thickTop="1" x14ac:dyDescent="0.4">
      <c r="A17" s="331" t="str">
        <f>'Project 1'!A17</f>
        <v>Kick-Off Meeting with Division to discuss project in detail</v>
      </c>
      <c r="B17" s="332"/>
      <c r="C17" s="332"/>
      <c r="D17" s="333"/>
      <c r="E17" s="363" t="str">
        <f>'Project 1'!E17</f>
        <v>1-2 hours per system</v>
      </c>
      <c r="F17" s="364"/>
      <c r="G17" s="66"/>
      <c r="H17" s="66"/>
      <c r="I17" s="66"/>
      <c r="J17" s="66"/>
      <c r="K17" s="66"/>
      <c r="L17" s="66"/>
      <c r="M17" s="79">
        <f>SUM(G17:L17)</f>
        <v>0</v>
      </c>
      <c r="N17" s="361">
        <f>IFERROR((SUM(M17:M18))/$M$44,0)</f>
        <v>0</v>
      </c>
      <c r="O17" s="154"/>
    </row>
    <row r="18" spans="1:15" ht="30.6" customHeight="1" thickBot="1" x14ac:dyDescent="0.45">
      <c r="A18" s="328" t="str">
        <f>'Project 1'!A18</f>
        <v>Prepare and submit the One-Page Project Summary Sheet per the Scope</v>
      </c>
      <c r="B18" s="329"/>
      <c r="C18" s="329"/>
      <c r="D18" s="330"/>
      <c r="E18" s="285" t="str">
        <f>'Project 1'!E18</f>
        <v>8-16 hours per system</v>
      </c>
      <c r="F18" s="286"/>
      <c r="G18" s="67"/>
      <c r="H18" s="67"/>
      <c r="I18" s="67"/>
      <c r="J18" s="67"/>
      <c r="K18" s="67"/>
      <c r="L18" s="67"/>
      <c r="M18" s="78">
        <f>SUM(G18:L18)</f>
        <v>0</v>
      </c>
      <c r="N18" s="377"/>
      <c r="O18" s="153"/>
    </row>
    <row r="19" spans="1:15" s="18" customFormat="1" ht="21.6" customHeight="1" thickBot="1" x14ac:dyDescent="0.45">
      <c r="A19" s="298" t="str">
        <f>'Project 1'!A19</f>
        <v>Task 3: Field Data Collection</v>
      </c>
      <c r="B19" s="299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300"/>
    </row>
    <row r="20" spans="1:15" ht="30.6" customHeight="1" thickTop="1" x14ac:dyDescent="0.4">
      <c r="A20" s="365" t="str">
        <f>'Project 1'!A20</f>
        <v xml:space="preserve">Initial Field Investigations: collect project data, review and compare existing signal plans to field conditions, review timings, confirm Tru-Traffic coordinates, observe traffic, etc. </v>
      </c>
      <c r="B20" s="366"/>
      <c r="C20" s="366"/>
      <c r="D20" s="366"/>
      <c r="E20" s="367"/>
      <c r="F20" s="204" t="str">
        <f>'Project 1'!F20</f>
        <v>1-3 hours per intersection</v>
      </c>
      <c r="G20" s="66"/>
      <c r="H20" s="66"/>
      <c r="I20" s="66"/>
      <c r="J20" s="66"/>
      <c r="K20" s="66"/>
      <c r="L20" s="66"/>
      <c r="M20" s="79">
        <f>SUM(G20:L20)</f>
        <v>0</v>
      </c>
      <c r="N20" s="355">
        <f>IFERROR((SUM(M20:M22))/$M$44,0)</f>
        <v>0</v>
      </c>
      <c r="O20" s="154"/>
    </row>
    <row r="21" spans="1:15" ht="30.6" customHeight="1" x14ac:dyDescent="0.4">
      <c r="A21" s="295" t="str">
        <f>'Project 1'!A21</f>
        <v>Additional Data Collection: request counts, gather stopwatch timings, upload system detector logs</v>
      </c>
      <c r="B21" s="296"/>
      <c r="C21" s="296"/>
      <c r="D21" s="297"/>
      <c r="E21" s="274" t="str">
        <f>'Project 1'!E21</f>
        <v>4-8 hours per critical intersection
1-2 hours per standard intersection</v>
      </c>
      <c r="F21" s="276"/>
      <c r="G21" s="68"/>
      <c r="H21" s="68"/>
      <c r="I21" s="68"/>
      <c r="J21" s="68"/>
      <c r="K21" s="68"/>
      <c r="L21" s="68"/>
      <c r="M21" s="80">
        <f>SUM(G21:L21)</f>
        <v>0</v>
      </c>
      <c r="N21" s="356"/>
      <c r="O21" s="155"/>
    </row>
    <row r="22" spans="1:15" ht="30.6" customHeight="1" thickBot="1" x14ac:dyDescent="0.45">
      <c r="A22" s="352" t="str">
        <f>'Project 1'!A22</f>
        <v>Upload existing timing data from controllers</v>
      </c>
      <c r="B22" s="353"/>
      <c r="C22" s="354"/>
      <c r="D22" s="349" t="str">
        <f>'Project 1'!D22</f>
        <v>0.5 hours per closed loop systems with master intersection
0.5-0.75 hours per local intersection (Centracs or no comms)</v>
      </c>
      <c r="E22" s="350"/>
      <c r="F22" s="351"/>
      <c r="G22" s="69"/>
      <c r="H22" s="69"/>
      <c r="I22" s="69"/>
      <c r="J22" s="69"/>
      <c r="K22" s="69"/>
      <c r="L22" s="69"/>
      <c r="M22" s="77">
        <f>SUM(G22:L22)</f>
        <v>0</v>
      </c>
      <c r="N22" s="356"/>
      <c r="O22" s="152"/>
    </row>
    <row r="23" spans="1:15" s="18" customFormat="1" ht="21.6" customHeight="1" thickBot="1" x14ac:dyDescent="0.45">
      <c r="A23" s="298" t="str">
        <f>'Project 1'!A23</f>
        <v>Task 4: Evaluation of Existing Signal System Operations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300"/>
    </row>
    <row r="24" spans="1:15" ht="30.6" customHeight="1" thickTop="1" x14ac:dyDescent="0.4">
      <c r="A24" s="365" t="str">
        <f>'Project 1'!A24</f>
        <v>Collect Tru-Traffic "Before" runs</v>
      </c>
      <c r="B24" s="366"/>
      <c r="C24" s="367"/>
      <c r="D24" s="363" t="str">
        <f>'Project 1'!D24</f>
        <v>≤5 signals: 1 hour per plan
&gt;5 signals: (roundtrip travel time) * (6 runs) * (number of plans)</v>
      </c>
      <c r="E24" s="378"/>
      <c r="F24" s="364"/>
      <c r="G24" s="68"/>
      <c r="H24" s="68"/>
      <c r="I24" s="68"/>
      <c r="J24" s="68"/>
      <c r="K24" s="68"/>
      <c r="L24" s="68"/>
      <c r="M24" s="80">
        <f t="shared" ref="M24:M25" si="1">SUM(G24:L24)</f>
        <v>0</v>
      </c>
      <c r="N24" s="377">
        <f>IFERROR((SUM(M24:M25))/$M$44,0)</f>
        <v>0</v>
      </c>
      <c r="O24" s="155"/>
    </row>
    <row r="25" spans="1:15" ht="30.6" customHeight="1" thickBot="1" x14ac:dyDescent="0.45">
      <c r="A25" s="379" t="str">
        <f>'Project 1'!A25</f>
        <v>Additional Field Investigation: observe traffic patterns, indentify/confirm critical intersections, estimate splits</v>
      </c>
      <c r="B25" s="380"/>
      <c r="C25" s="380"/>
      <c r="D25" s="380"/>
      <c r="E25" s="288"/>
      <c r="F25" s="205" t="str">
        <f>'Project 1'!F25</f>
        <v>1-2 hours per intersection</v>
      </c>
      <c r="G25" s="67"/>
      <c r="H25" s="67"/>
      <c r="I25" s="67"/>
      <c r="J25" s="67"/>
      <c r="K25" s="67"/>
      <c r="L25" s="67"/>
      <c r="M25" s="78">
        <f t="shared" si="1"/>
        <v>0</v>
      </c>
      <c r="N25" s="377"/>
      <c r="O25" s="153"/>
    </row>
    <row r="26" spans="1:15" s="18" customFormat="1" ht="21.6" customHeight="1" thickBot="1" x14ac:dyDescent="0.45">
      <c r="A26" s="298" t="str">
        <f>'Project 1'!A26</f>
        <v>Task 5: Develop Signal System Timing Plans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300"/>
    </row>
    <row r="27" spans="1:15" ht="30.6" customHeight="1" thickTop="1" x14ac:dyDescent="0.4">
      <c r="A27" s="331" t="str">
        <f>'Project 1'!A27</f>
        <v>Timing Plan Analysis: review/revise Synchro files, transfer data to Tru-Traffic, etc.</v>
      </c>
      <c r="B27" s="332"/>
      <c r="C27" s="332"/>
      <c r="D27" s="333"/>
      <c r="E27" s="363" t="str">
        <f>'Project 1'!E27</f>
        <v>1-2 hours per critical intersection per timing plan</v>
      </c>
      <c r="F27" s="364"/>
      <c r="G27" s="66"/>
      <c r="H27" s="66"/>
      <c r="I27" s="66"/>
      <c r="J27" s="66"/>
      <c r="K27" s="66"/>
      <c r="L27" s="66"/>
      <c r="M27" s="79">
        <f>SUM(G27:L27)</f>
        <v>0</v>
      </c>
      <c r="N27" s="361">
        <f>IFERROR((SUM(M27:M32))/$M$44,0)</f>
        <v>0</v>
      </c>
      <c r="O27" s="154"/>
    </row>
    <row r="28" spans="1:15" ht="30.6" customHeight="1" x14ac:dyDescent="0.4">
      <c r="A28" s="410" t="str">
        <f>'Project 1'!A28</f>
        <v>Timing Plan Analysis: optimize cycle lengths and offsets</v>
      </c>
      <c r="B28" s="411"/>
      <c r="C28" s="296"/>
      <c r="D28" s="274" t="str">
        <f>'Project 1'!D28</f>
        <v>1-2 hours per critical intersection per plan and 
0.5-1 hour per standard intersection per plan</v>
      </c>
      <c r="E28" s="275"/>
      <c r="F28" s="276"/>
      <c r="G28" s="68"/>
      <c r="H28" s="68"/>
      <c r="I28" s="68"/>
      <c r="J28" s="68"/>
      <c r="K28" s="68"/>
      <c r="L28" s="68"/>
      <c r="M28" s="80">
        <f t="shared" ref="M28:M32" si="2">SUM(G28:L28)</f>
        <v>0</v>
      </c>
      <c r="N28" s="377"/>
      <c r="O28" s="155"/>
    </row>
    <row r="29" spans="1:15" ht="30.6" customHeight="1" x14ac:dyDescent="0.4">
      <c r="A29" s="410" t="str">
        <f>'Project 1'!A29</f>
        <v>TransLink32/Centracs Data Input: update/develop database, standard "System Data Tree", etc.</v>
      </c>
      <c r="B29" s="411"/>
      <c r="C29" s="411"/>
      <c r="D29" s="274" t="str">
        <f>'Project 1'!D29</f>
        <v>0.5 hours per intersection per timing plan</v>
      </c>
      <c r="E29" s="275"/>
      <c r="F29" s="276"/>
      <c r="G29" s="68"/>
      <c r="H29" s="68"/>
      <c r="I29" s="68"/>
      <c r="J29" s="68"/>
      <c r="K29" s="68"/>
      <c r="L29" s="68"/>
      <c r="M29" s="80">
        <f t="shared" si="2"/>
        <v>0</v>
      </c>
      <c r="N29" s="377"/>
      <c r="O29" s="155"/>
    </row>
    <row r="30" spans="1:15" ht="30.6" customHeight="1" x14ac:dyDescent="0.4">
      <c r="A30" s="410" t="str">
        <f>'Project 1'!A30</f>
        <v>Develop/review/revise TransLink32 master graphics or Centracs graphics</v>
      </c>
      <c r="B30" s="411"/>
      <c r="C30" s="411"/>
      <c r="D30" s="274" t="str">
        <f>'Project 1'!D30</f>
        <v>TransLink32: 2 hours per system + 0.25 hours per signal
Centracs: 0.5 hours per signal (only if no graphics exist yet)</v>
      </c>
      <c r="E30" s="275"/>
      <c r="F30" s="276"/>
      <c r="G30" s="68"/>
      <c r="H30" s="68"/>
      <c r="I30" s="68"/>
      <c r="J30" s="68"/>
      <c r="K30" s="68"/>
      <c r="L30" s="68"/>
      <c r="M30" s="80">
        <f t="shared" si="2"/>
        <v>0</v>
      </c>
      <c r="N30" s="377"/>
      <c r="O30" s="155"/>
    </row>
    <row r="31" spans="1:15" ht="30.6" customHeight="1" x14ac:dyDescent="0.4">
      <c r="A31" s="295" t="str">
        <f>'Project 1'!A31</f>
        <v>Develop or review/revise incident management plans (if applicable)</v>
      </c>
      <c r="B31" s="296"/>
      <c r="C31" s="296"/>
      <c r="D31" s="297"/>
      <c r="E31" s="274" t="str">
        <f>'Project 1'!E31</f>
        <v>1-2 hours per intersection per plan</v>
      </c>
      <c r="F31" s="276"/>
      <c r="G31" s="68"/>
      <c r="H31" s="68"/>
      <c r="I31" s="68"/>
      <c r="J31" s="68"/>
      <c r="K31" s="68"/>
      <c r="L31" s="68"/>
      <c r="M31" s="80">
        <f t="shared" si="2"/>
        <v>0</v>
      </c>
      <c r="N31" s="377"/>
      <c r="O31" s="155"/>
    </row>
    <row r="32" spans="1:15" ht="30.6" customHeight="1" thickBot="1" x14ac:dyDescent="0.45">
      <c r="A32" s="287" t="str">
        <f>'Project 1'!A32</f>
        <v>Develop final coordination timing plans and schedules</v>
      </c>
      <c r="B32" s="288"/>
      <c r="C32" s="288"/>
      <c r="D32" s="294"/>
      <c r="E32" s="285" t="str">
        <f>'Project 1'!E32</f>
        <v>1-2 hours per intersection per plan</v>
      </c>
      <c r="F32" s="286"/>
      <c r="G32" s="67"/>
      <c r="H32" s="67"/>
      <c r="I32" s="67"/>
      <c r="J32" s="67"/>
      <c r="K32" s="67"/>
      <c r="L32" s="67"/>
      <c r="M32" s="78">
        <f t="shared" si="2"/>
        <v>0</v>
      </c>
      <c r="N32" s="377"/>
      <c r="O32" s="153"/>
    </row>
    <row r="33" spans="1:15" ht="21.6" customHeight="1" thickBot="1" x14ac:dyDescent="0.45">
      <c r="A33" s="298" t="str">
        <f>'Project 1'!A33</f>
        <v>Task 6: Preliminary Submittal and Report</v>
      </c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300"/>
    </row>
    <row r="34" spans="1:15" s="18" customFormat="1" ht="30.6" customHeight="1" thickTop="1" thickBot="1" x14ac:dyDescent="0.45">
      <c r="A34" s="280" t="str">
        <f>'Project 1'!A34</f>
        <v>Prepare Preliminary Submittal and Report</v>
      </c>
      <c r="B34" s="281"/>
      <c r="C34" s="282"/>
      <c r="D34" s="277" t="str">
        <f>'Project 1'!D34</f>
        <v>4 hours per system + 0.5 hours per signal</v>
      </c>
      <c r="E34" s="278"/>
      <c r="F34" s="279"/>
      <c r="G34" s="67"/>
      <c r="H34" s="67"/>
      <c r="I34" s="67"/>
      <c r="J34" s="67"/>
      <c r="K34" s="67"/>
      <c r="L34" s="67"/>
      <c r="M34" s="78">
        <f>SUM(G34:L34)</f>
        <v>0</v>
      </c>
      <c r="N34" s="203">
        <f>IFERROR((SUM(M34))/$M$44,0)</f>
        <v>0</v>
      </c>
      <c r="O34" s="153"/>
    </row>
    <row r="35" spans="1:15" ht="21.6" customHeight="1" thickBot="1" x14ac:dyDescent="0.45">
      <c r="A35" s="298" t="str">
        <f>'Project 1'!A35</f>
        <v>Task 7: Field Implementation and Fine-Tuning of New Timing Plans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300"/>
    </row>
    <row r="36" spans="1:15" ht="30.6" customHeight="1" thickTop="1" x14ac:dyDescent="0.4">
      <c r="A36" s="365" t="str">
        <f>'Project 1'!A36</f>
        <v>Download new timings plan to controllers
(ONLY after Preliminary Submittal approved)</v>
      </c>
      <c r="B36" s="366"/>
      <c r="C36" s="367"/>
      <c r="D36" s="363" t="str">
        <f>'Project 1'!D36</f>
        <v>0.5 hours per closed loop systems with master intersection
0.5-0.75 hours per local intersection (Centracs or no comms)</v>
      </c>
      <c r="E36" s="378"/>
      <c r="F36" s="364"/>
      <c r="G36" s="66"/>
      <c r="H36" s="66"/>
      <c r="I36" s="66"/>
      <c r="J36" s="66"/>
      <c r="K36" s="66"/>
      <c r="L36" s="66"/>
      <c r="M36" s="79">
        <f>SUM(G36:L36)</f>
        <v>0</v>
      </c>
      <c r="N36" s="361">
        <f>IFERROR((SUM(M36:M37))/$M$44,0)</f>
        <v>0</v>
      </c>
      <c r="O36" s="154"/>
    </row>
    <row r="37" spans="1:15" ht="30.6" customHeight="1" thickBot="1" x14ac:dyDescent="0.45">
      <c r="A37" s="287" t="str">
        <f>'Project 1'!A37</f>
        <v>Evaluate, analyze, review, and fine-tune timing plans</v>
      </c>
      <c r="B37" s="288"/>
      <c r="C37" s="288"/>
      <c r="D37" s="289"/>
      <c r="E37" s="283" t="str">
        <f>'Project 1'!E37</f>
        <v>2-4 hours per signal</v>
      </c>
      <c r="F37" s="284"/>
      <c r="G37" s="67"/>
      <c r="H37" s="67"/>
      <c r="I37" s="67"/>
      <c r="J37" s="67"/>
      <c r="K37" s="67"/>
      <c r="L37" s="67"/>
      <c r="M37" s="78">
        <f>SUM(G37:L37)</f>
        <v>0</v>
      </c>
      <c r="N37" s="377"/>
      <c r="O37" s="153"/>
    </row>
    <row r="38" spans="1:15" ht="21.6" customHeight="1" thickBot="1" x14ac:dyDescent="0.45">
      <c r="A38" s="298" t="str">
        <f>'Project 1'!A38</f>
        <v>Task 8: Evaluation of Signal System Operations (travel-time runs)</v>
      </c>
      <c r="B38" s="299"/>
      <c r="C38" s="299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300"/>
    </row>
    <row r="39" spans="1:15" ht="30.6" customHeight="1" thickTop="1" thickBot="1" x14ac:dyDescent="0.45">
      <c r="A39" s="290" t="str">
        <f>'Project 1'!A39</f>
        <v>Collect Tru-Traffic "After" runs, additional "Fine Tuning" as necessary</v>
      </c>
      <c r="B39" s="291"/>
      <c r="C39" s="291"/>
      <c r="D39" s="289"/>
      <c r="E39" s="338" t="str">
        <f>'Project 1'!E39</f>
        <v>Time for Before Runs + 0.5 hours per intersection per plan</v>
      </c>
      <c r="F39" s="339"/>
      <c r="G39" s="69"/>
      <c r="H39" s="69"/>
      <c r="I39" s="69"/>
      <c r="J39" s="69"/>
      <c r="K39" s="69"/>
      <c r="L39" s="69"/>
      <c r="M39" s="77">
        <f>SUM(G39:L39)</f>
        <v>0</v>
      </c>
      <c r="N39" s="206">
        <f>IFERROR((SUM(M39))/$M$44,0)</f>
        <v>0</v>
      </c>
      <c r="O39" s="152"/>
    </row>
    <row r="40" spans="1:15" ht="21.6" customHeight="1" thickBot="1" x14ac:dyDescent="0.45">
      <c r="A40" s="298" t="str">
        <f>'Project 1'!A40</f>
        <v>Task 9: Project Closeout Meeting with Division Staff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300"/>
    </row>
    <row r="41" spans="1:15" s="18" customFormat="1" ht="30.6" customHeight="1" thickTop="1" thickBot="1" x14ac:dyDescent="0.45">
      <c r="A41" s="290" t="str">
        <f>'Project 1'!A41</f>
        <v>Meet with Division, Municipal, SSTO, and Regional Traffic representatives to review and explain all work done</v>
      </c>
      <c r="B41" s="291"/>
      <c r="C41" s="291"/>
      <c r="D41" s="289"/>
      <c r="E41" s="338" t="str">
        <f>'Project 1'!E41</f>
        <v>up to 4 hours per System</v>
      </c>
      <c r="F41" s="339"/>
      <c r="G41" s="69"/>
      <c r="H41" s="69"/>
      <c r="I41" s="69"/>
      <c r="J41" s="69"/>
      <c r="K41" s="69"/>
      <c r="L41" s="69"/>
      <c r="M41" s="77">
        <f>SUM(G41:L41)</f>
        <v>0</v>
      </c>
      <c r="N41" s="206">
        <f>IFERROR((SUM(M41))/$M$44,0)</f>
        <v>0</v>
      </c>
      <c r="O41" s="152"/>
    </row>
    <row r="42" spans="1:15" ht="21.6" customHeight="1" thickBot="1" x14ac:dyDescent="0.45">
      <c r="A42" s="298" t="str">
        <f>'Project 1'!A42</f>
        <v>Task 10: Final Submittal and Report</v>
      </c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300"/>
    </row>
    <row r="43" spans="1:15" ht="30.6" customHeight="1" thickTop="1" thickBot="1" x14ac:dyDescent="0.45">
      <c r="A43" s="301" t="str">
        <f>'Project 1'!A43</f>
        <v>Prepare Final Submittal and Report</v>
      </c>
      <c r="B43" s="302"/>
      <c r="C43" s="303"/>
      <c r="D43" s="304" t="str">
        <f>'Project 1'!D43</f>
        <v>6 hours per system + 0.5 hours per signal</v>
      </c>
      <c r="E43" s="305"/>
      <c r="F43" s="306"/>
      <c r="G43" s="64"/>
      <c r="H43" s="64"/>
      <c r="I43" s="64"/>
      <c r="J43" s="64"/>
      <c r="K43" s="64"/>
      <c r="L43" s="64"/>
      <c r="M43" s="76">
        <f>SUM(G43:L43)</f>
        <v>0</v>
      </c>
      <c r="N43" s="202">
        <f>IFERROR((SUM(M43))/$M$44,0)</f>
        <v>0</v>
      </c>
      <c r="O43" s="151"/>
    </row>
    <row r="44" spans="1:15" ht="15" customHeight="1" thickTop="1" x14ac:dyDescent="0.4">
      <c r="A44" s="19"/>
      <c r="B44" s="20"/>
      <c r="C44" s="20"/>
      <c r="D44" s="20"/>
      <c r="E44" s="21"/>
      <c r="F44" s="22" t="str">
        <f>'Project 1'!F44</f>
        <v>Total Hours per Employee:</v>
      </c>
      <c r="G44" s="23">
        <f t="shared" ref="G44:L44" si="3">SUM(G14:G43)</f>
        <v>0</v>
      </c>
      <c r="H44" s="23">
        <f t="shared" si="3"/>
        <v>0</v>
      </c>
      <c r="I44" s="23">
        <f t="shared" si="3"/>
        <v>0</v>
      </c>
      <c r="J44" s="23">
        <f t="shared" si="3"/>
        <v>0</v>
      </c>
      <c r="K44" s="23">
        <f t="shared" si="3"/>
        <v>0</v>
      </c>
      <c r="L44" s="23">
        <f t="shared" si="3"/>
        <v>0</v>
      </c>
      <c r="M44" s="24">
        <f t="shared" ref="M44" si="4">SUM(G44:L44)</f>
        <v>0</v>
      </c>
      <c r="N44" s="393">
        <f>SUM(N14:N43)</f>
        <v>0</v>
      </c>
      <c r="O44" s="25"/>
    </row>
    <row r="45" spans="1:15" ht="15" customHeight="1" x14ac:dyDescent="0.4">
      <c r="A45" s="37"/>
      <c r="D45" s="1"/>
      <c r="E45" s="11"/>
      <c r="F45" s="26" t="str">
        <f>'Project 1'!F45</f>
        <v>Total Days per Employee:</v>
      </c>
      <c r="G45" s="27">
        <f t="shared" ref="G45:L45" si="5">G44/8</f>
        <v>0</v>
      </c>
      <c r="H45" s="27">
        <f t="shared" si="5"/>
        <v>0</v>
      </c>
      <c r="I45" s="27">
        <f t="shared" si="5"/>
        <v>0</v>
      </c>
      <c r="J45" s="27">
        <f t="shared" si="5"/>
        <v>0</v>
      </c>
      <c r="K45" s="27">
        <f t="shared" si="5"/>
        <v>0</v>
      </c>
      <c r="L45" s="27">
        <f t="shared" si="5"/>
        <v>0</v>
      </c>
      <c r="M45" s="116">
        <f>SUM(G45:L45)</f>
        <v>0</v>
      </c>
      <c r="N45" s="394"/>
      <c r="O45" s="28"/>
    </row>
    <row r="46" spans="1:15" ht="15" customHeight="1" thickBot="1" x14ac:dyDescent="0.45">
      <c r="A46" s="37"/>
      <c r="D46" s="1"/>
      <c r="E46" s="11"/>
      <c r="F46" s="114" t="str">
        <f>'Project 1'!F46</f>
        <v>Percentage of Hours:</v>
      </c>
      <c r="G46" s="115">
        <f>IFERROR(G44/$M$44,0)</f>
        <v>0</v>
      </c>
      <c r="H46" s="115">
        <f t="shared" ref="H46:L46" si="6">IFERROR(H44/$M$44,0)</f>
        <v>0</v>
      </c>
      <c r="I46" s="115">
        <f t="shared" si="6"/>
        <v>0</v>
      </c>
      <c r="J46" s="115">
        <f t="shared" si="6"/>
        <v>0</v>
      </c>
      <c r="K46" s="115">
        <f t="shared" si="6"/>
        <v>0</v>
      </c>
      <c r="L46" s="117">
        <f t="shared" si="6"/>
        <v>0</v>
      </c>
      <c r="M46" s="118"/>
      <c r="N46" s="394"/>
      <c r="O46" s="28"/>
    </row>
    <row r="47" spans="1:15" ht="15" customHeight="1" thickTop="1" thickBot="1" x14ac:dyDescent="0.45">
      <c r="A47" s="389" t="str">
        <f>'Project 1'!A47</f>
        <v>Hours per Signal per Plan:</v>
      </c>
      <c r="B47" s="390"/>
      <c r="C47" s="144">
        <f>IFERROR(M44/B7/E7,0)</f>
        <v>0</v>
      </c>
      <c r="D47" s="1"/>
      <c r="E47" s="11"/>
      <c r="F47" s="114" t="str">
        <f>'Project 1'!F47</f>
        <v>Percentage of Cost:</v>
      </c>
      <c r="G47" s="115">
        <f>IFERROR(G48/$M$48,0)</f>
        <v>0</v>
      </c>
      <c r="H47" s="115">
        <f t="shared" ref="H47:L47" si="7">IFERROR(H48/$M$48,0)</f>
        <v>0</v>
      </c>
      <c r="I47" s="115">
        <f t="shared" si="7"/>
        <v>0</v>
      </c>
      <c r="J47" s="115">
        <f t="shared" si="7"/>
        <v>0</v>
      </c>
      <c r="K47" s="115">
        <f t="shared" si="7"/>
        <v>0</v>
      </c>
      <c r="L47" s="115">
        <f t="shared" si="7"/>
        <v>0</v>
      </c>
      <c r="M47" s="118"/>
      <c r="N47" s="395"/>
      <c r="O47" s="28"/>
    </row>
    <row r="48" spans="1:15" ht="15" customHeight="1" thickTop="1" thickBot="1" x14ac:dyDescent="0.45">
      <c r="A48" s="420" t="str">
        <f>'Project 1'!A48</f>
        <v>Payroll per Signal per Plan:</v>
      </c>
      <c r="B48" s="421"/>
      <c r="C48" s="145">
        <f>IFERROR(M48/B7/E7,0)</f>
        <v>0</v>
      </c>
      <c r="D48" s="1"/>
      <c r="E48" s="11"/>
      <c r="F48" s="29" t="str">
        <f>'Project 1'!F48</f>
        <v>Total Costs per Employee:</v>
      </c>
      <c r="G48" s="30">
        <f t="shared" ref="G48:L48" si="8">(G44*G12)</f>
        <v>0</v>
      </c>
      <c r="H48" s="30">
        <f t="shared" si="8"/>
        <v>0</v>
      </c>
      <c r="I48" s="30">
        <f t="shared" si="8"/>
        <v>0</v>
      </c>
      <c r="J48" s="30">
        <f t="shared" si="8"/>
        <v>0</v>
      </c>
      <c r="K48" s="30">
        <f t="shared" si="8"/>
        <v>0</v>
      </c>
      <c r="L48" s="31">
        <f t="shared" si="8"/>
        <v>0</v>
      </c>
      <c r="M48" s="74">
        <f>SUM(G48:L48)</f>
        <v>0</v>
      </c>
      <c r="N48" s="400" t="s">
        <v>56</v>
      </c>
      <c r="O48" s="401"/>
    </row>
    <row r="49" spans="1:22" s="13" customFormat="1" ht="6" customHeight="1" thickBot="1" x14ac:dyDescent="0.45">
      <c r="A49" s="32"/>
      <c r="D49" s="33"/>
      <c r="E49" s="33"/>
      <c r="F49" s="34"/>
      <c r="G49" s="35"/>
      <c r="H49" s="35"/>
      <c r="I49" s="35"/>
      <c r="J49" s="35"/>
      <c r="K49" s="35"/>
      <c r="L49" s="35"/>
      <c r="M49" s="35"/>
      <c r="N49" s="35"/>
      <c r="O49" s="36"/>
    </row>
    <row r="50" spans="1:22" ht="22.95" customHeight="1" thickTop="1" thickBot="1" x14ac:dyDescent="0.45">
      <c r="A50" s="37"/>
      <c r="D50" s="38"/>
      <c r="E50" s="38"/>
      <c r="G50" s="402" t="s">
        <v>69</v>
      </c>
      <c r="H50" s="403"/>
      <c r="I50" s="403"/>
      <c r="J50" s="403"/>
      <c r="K50" s="403"/>
      <c r="L50" s="403"/>
      <c r="M50" s="403"/>
      <c r="N50" s="403"/>
      <c r="O50" s="404"/>
    </row>
    <row r="51" spans="1:22" s="18" customFormat="1" ht="33.6" customHeight="1" thickTop="1" thickBot="1" x14ac:dyDescent="0.45">
      <c r="A51" s="37"/>
      <c r="B51" s="1"/>
      <c r="C51" s="1"/>
      <c r="D51" s="1"/>
      <c r="E51" s="1"/>
      <c r="G51" s="405" t="str">
        <f>'Project 1'!G51</f>
        <v>Item</v>
      </c>
      <c r="H51" s="406"/>
      <c r="I51" s="406"/>
      <c r="J51" s="407"/>
      <c r="K51" s="39" t="str">
        <f>'Project 1'!K51</f>
        <v>Unit Cost</v>
      </c>
      <c r="L51" s="39" t="str">
        <f>'Project 1'!L51</f>
        <v>Quantity</v>
      </c>
      <c r="M51" s="39" t="str">
        <f>'Project 1'!M51</f>
        <v>Total Cost</v>
      </c>
      <c r="N51" s="408" t="s">
        <v>22</v>
      </c>
      <c r="O51" s="409"/>
      <c r="Q51" s="40"/>
      <c r="R51" s="40"/>
      <c r="S51" s="40"/>
      <c r="T51" s="40"/>
      <c r="U51" s="40"/>
      <c r="V51" s="40"/>
    </row>
    <row r="52" spans="1:22" ht="30.6" customHeight="1" x14ac:dyDescent="0.4">
      <c r="A52" s="37"/>
      <c r="D52" s="1"/>
      <c r="E52" s="1"/>
      <c r="G52" s="386" t="str">
        <f>'Project 1'!G52</f>
        <v>Vehicle Rental (per day)</v>
      </c>
      <c r="H52" s="387"/>
      <c r="I52" s="387"/>
      <c r="J52" s="388"/>
      <c r="K52" s="41">
        <f>'Project 1'!K52</f>
        <v>45</v>
      </c>
      <c r="L52" s="70"/>
      <c r="M52" s="42">
        <f>K52*L52</f>
        <v>0</v>
      </c>
      <c r="N52" s="398"/>
      <c r="O52" s="399"/>
      <c r="Q52" s="13"/>
      <c r="R52" s="13"/>
      <c r="S52" s="13"/>
      <c r="T52" s="13"/>
      <c r="U52" s="13"/>
      <c r="V52" s="13"/>
    </row>
    <row r="53" spans="1:22" s="18" customFormat="1" ht="105.6" customHeight="1" x14ac:dyDescent="0.4">
      <c r="A53" s="43"/>
      <c r="C53" s="1"/>
      <c r="G53" s="381" t="str">
        <f>'Project 1'!G53</f>
        <v>Total Mileage for Rental Vehicle Fuel Costs
(show work justifying total mileage in the "assumptions")</v>
      </c>
      <c r="H53" s="382"/>
      <c r="I53" s="382"/>
      <c r="J53" s="383"/>
      <c r="K53" s="44">
        <f>'Project 1'!K53</f>
        <v>0.2</v>
      </c>
      <c r="L53" s="71"/>
      <c r="M53" s="44">
        <f>K53*L53</f>
        <v>0</v>
      </c>
      <c r="N53" s="320" t="s">
        <v>108</v>
      </c>
      <c r="O53" s="321"/>
      <c r="Q53" s="40"/>
      <c r="R53" s="40"/>
      <c r="S53" s="40"/>
      <c r="T53" s="40"/>
      <c r="U53" s="40"/>
      <c r="V53" s="40"/>
    </row>
    <row r="54" spans="1:22" s="18" customFormat="1" ht="30.6" customHeight="1" x14ac:dyDescent="0.6">
      <c r="A54" s="307"/>
      <c r="B54" s="271"/>
      <c r="C54" s="1"/>
      <c r="D54" s="1"/>
      <c r="E54" s="1"/>
      <c r="G54" s="381" t="str">
        <f>'Project 1'!G54</f>
        <v>Lodging (per day)</v>
      </c>
      <c r="H54" s="382"/>
      <c r="I54" s="382"/>
      <c r="J54" s="383"/>
      <c r="K54" s="44">
        <f>'Project 1'!K54</f>
        <v>78.900000000000006</v>
      </c>
      <c r="L54" s="71"/>
      <c r="M54" s="44">
        <f t="shared" ref="M54:M58" si="9">K54*L54</f>
        <v>0</v>
      </c>
      <c r="N54" s="320"/>
      <c r="O54" s="321"/>
      <c r="Q54" s="40"/>
      <c r="R54" s="40"/>
      <c r="S54" s="40"/>
      <c r="T54" s="40"/>
      <c r="U54" s="40"/>
      <c r="V54" s="40"/>
    </row>
    <row r="55" spans="1:22" s="18" customFormat="1" ht="30.6" customHeight="1" x14ac:dyDescent="0.4">
      <c r="A55" s="45"/>
      <c r="B55" s="1"/>
      <c r="C55" s="1"/>
      <c r="D55" s="1"/>
      <c r="E55" s="1"/>
      <c r="G55" s="381" t="str">
        <f>'Project 1'!G55</f>
        <v>Meals - Breakfast</v>
      </c>
      <c r="H55" s="382"/>
      <c r="I55" s="382"/>
      <c r="J55" s="383"/>
      <c r="K55" s="46">
        <f>'Project 1'!K55</f>
        <v>9</v>
      </c>
      <c r="L55" s="71"/>
      <c r="M55" s="44">
        <f t="shared" si="9"/>
        <v>0</v>
      </c>
      <c r="N55" s="320"/>
      <c r="O55" s="321"/>
      <c r="Q55" s="40"/>
      <c r="R55" s="40"/>
      <c r="S55" s="40"/>
      <c r="T55" s="40"/>
      <c r="U55" s="40"/>
      <c r="V55" s="40"/>
    </row>
    <row r="56" spans="1:22" ht="30.6" customHeight="1" thickBot="1" x14ac:dyDescent="0.45">
      <c r="A56" s="45"/>
      <c r="D56" s="1"/>
      <c r="E56" s="1"/>
      <c r="G56" s="381" t="str">
        <f>'Project 1'!G56</f>
        <v>Meals - Lunch</v>
      </c>
      <c r="H56" s="382"/>
      <c r="I56" s="382"/>
      <c r="J56" s="383"/>
      <c r="K56" s="46">
        <f>'Project 1'!K56</f>
        <v>11.8</v>
      </c>
      <c r="L56" s="71"/>
      <c r="M56" s="44">
        <f t="shared" si="9"/>
        <v>0</v>
      </c>
      <c r="N56" s="320"/>
      <c r="O56" s="321"/>
      <c r="Q56" s="13"/>
      <c r="R56" s="13"/>
      <c r="S56" s="13"/>
      <c r="T56" s="13"/>
      <c r="U56" s="13"/>
      <c r="V56" s="13"/>
    </row>
    <row r="57" spans="1:22" ht="30.6" customHeight="1" thickTop="1" x14ac:dyDescent="0.4">
      <c r="A57" s="384" t="str">
        <f>'Project 1'!A57</f>
        <v>Total Payroll Costs:</v>
      </c>
      <c r="B57" s="385"/>
      <c r="C57" s="396">
        <f>M48</f>
        <v>0</v>
      </c>
      <c r="D57" s="397"/>
      <c r="E57" s="1"/>
      <c r="G57" s="381" t="str">
        <f>'Project 1'!G57</f>
        <v>Meals - Dinner</v>
      </c>
      <c r="H57" s="382"/>
      <c r="I57" s="382"/>
      <c r="J57" s="383"/>
      <c r="K57" s="46">
        <f>'Project 1'!K57</f>
        <v>20.5</v>
      </c>
      <c r="L57" s="71"/>
      <c r="M57" s="44">
        <f t="shared" si="9"/>
        <v>0</v>
      </c>
      <c r="N57" s="320"/>
      <c r="O57" s="321"/>
      <c r="S57" s="1" t="s">
        <v>8</v>
      </c>
    </row>
    <row r="58" spans="1:22" ht="30.6" customHeight="1" thickBot="1" x14ac:dyDescent="0.45">
      <c r="A58" s="308" t="str">
        <f>'Project 1'!A58</f>
        <v>Total Direct Costs:</v>
      </c>
      <c r="B58" s="309"/>
      <c r="C58" s="310">
        <f>M59</f>
        <v>0</v>
      </c>
      <c r="D58" s="311"/>
      <c r="E58" s="1"/>
      <c r="G58" s="312" t="str">
        <f>'Project 1'!G58</f>
        <v>Reproduction</v>
      </c>
      <c r="H58" s="313"/>
      <c r="I58" s="313"/>
      <c r="J58" s="314"/>
      <c r="K58" s="31">
        <f>'Project 1'!K58</f>
        <v>0.09</v>
      </c>
      <c r="L58" s="72"/>
      <c r="M58" s="30">
        <f t="shared" si="9"/>
        <v>0</v>
      </c>
      <c r="N58" s="318" t="s">
        <v>107</v>
      </c>
      <c r="O58" s="319"/>
      <c r="S58" s="1" t="s">
        <v>8</v>
      </c>
    </row>
    <row r="59" spans="1:22" ht="21.6" customHeight="1" thickTop="1" thickBot="1" x14ac:dyDescent="0.45">
      <c r="A59" s="292" t="str">
        <f>'Project 1'!A59</f>
        <v>Payroll + Direct Costs:</v>
      </c>
      <c r="B59" s="422"/>
      <c r="C59" s="272">
        <f>SUM(C57:C58)</f>
        <v>0</v>
      </c>
      <c r="D59" s="273"/>
      <c r="E59" s="47"/>
      <c r="F59" s="47"/>
      <c r="G59" s="48"/>
      <c r="H59" s="48"/>
      <c r="I59" s="48"/>
      <c r="J59" s="48"/>
      <c r="K59" s="47"/>
      <c r="L59" s="47"/>
      <c r="M59" s="75">
        <f>SUM(M52:M58)</f>
        <v>0</v>
      </c>
      <c r="N59" s="316" t="str">
        <f>'Project 1'!N59</f>
        <v>Total Direct Costs</v>
      </c>
      <c r="O59" s="317"/>
      <c r="S59" s="1" t="s">
        <v>8</v>
      </c>
    </row>
    <row r="60" spans="1:22" ht="15" customHeight="1" thickTop="1" x14ac:dyDescent="0.4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15" t="str">
        <f>'Cost Summary'!M26</f>
        <v>Template updated 9/13/2021</v>
      </c>
      <c r="O60" s="315"/>
    </row>
    <row r="61" spans="1:22" x14ac:dyDescent="0.4">
      <c r="A61" s="12"/>
      <c r="B61" s="12"/>
      <c r="C61" s="12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1:22" x14ac:dyDescent="0.4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</row>
    <row r="63" spans="1:22" x14ac:dyDescent="0.6">
      <c r="A63" s="271"/>
      <c r="B63" s="271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</row>
    <row r="64" spans="1:22" x14ac:dyDescent="0.4">
      <c r="A64" s="50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</row>
    <row r="65" spans="1:15" s="18" customFormat="1" ht="15" customHeight="1" x14ac:dyDescent="0.4">
      <c r="A65" s="50"/>
      <c r="B65" s="1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x14ac:dyDescent="0.4">
      <c r="A66" s="50"/>
    </row>
  </sheetData>
  <sheetProtection sheet="1" formatColumns="0" formatRows="0" selectLockedCells="1"/>
  <mergeCells count="106">
    <mergeCell ref="A59:B59"/>
    <mergeCell ref="C59:D59"/>
    <mergeCell ref="N59:O59"/>
    <mergeCell ref="N60:O60"/>
    <mergeCell ref="A63:B63"/>
    <mergeCell ref="A57:B57"/>
    <mergeCell ref="C57:D57"/>
    <mergeCell ref="G57:J57"/>
    <mergeCell ref="N57:O57"/>
    <mergeCell ref="A58:B58"/>
    <mergeCell ref="C58:D58"/>
    <mergeCell ref="G58:J58"/>
    <mergeCell ref="N58:O58"/>
    <mergeCell ref="A54:B54"/>
    <mergeCell ref="G54:J54"/>
    <mergeCell ref="N54:O54"/>
    <mergeCell ref="G55:J55"/>
    <mergeCell ref="N55:O55"/>
    <mergeCell ref="G56:J56"/>
    <mergeCell ref="N56:O56"/>
    <mergeCell ref="G50:O50"/>
    <mergeCell ref="G51:J51"/>
    <mergeCell ref="N51:O51"/>
    <mergeCell ref="G52:J52"/>
    <mergeCell ref="N52:O52"/>
    <mergeCell ref="G53:J53"/>
    <mergeCell ref="N53:O53"/>
    <mergeCell ref="A42:O42"/>
    <mergeCell ref="A43:C43"/>
    <mergeCell ref="D43:F43"/>
    <mergeCell ref="N44:N47"/>
    <mergeCell ref="A47:B47"/>
    <mergeCell ref="A48:B48"/>
    <mergeCell ref="N48:O48"/>
    <mergeCell ref="A38:O38"/>
    <mergeCell ref="A39:D39"/>
    <mergeCell ref="E39:F39"/>
    <mergeCell ref="A40:O40"/>
    <mergeCell ref="A41:D41"/>
    <mergeCell ref="E41:F41"/>
    <mergeCell ref="A35:O35"/>
    <mergeCell ref="A36:C36"/>
    <mergeCell ref="D36:F36"/>
    <mergeCell ref="N36:N37"/>
    <mergeCell ref="A37:D37"/>
    <mergeCell ref="E37:F37"/>
    <mergeCell ref="E31:F31"/>
    <mergeCell ref="A32:D32"/>
    <mergeCell ref="E32:F32"/>
    <mergeCell ref="A33:O33"/>
    <mergeCell ref="A34:C34"/>
    <mergeCell ref="D34:F34"/>
    <mergeCell ref="A27:D27"/>
    <mergeCell ref="E27:F27"/>
    <mergeCell ref="N27:N32"/>
    <mergeCell ref="A28:C28"/>
    <mergeCell ref="D28:F28"/>
    <mergeCell ref="A29:C29"/>
    <mergeCell ref="D29:F29"/>
    <mergeCell ref="A30:C30"/>
    <mergeCell ref="D30:F30"/>
    <mergeCell ref="A31:D31"/>
    <mergeCell ref="A23:O23"/>
    <mergeCell ref="A24:C24"/>
    <mergeCell ref="D24:F24"/>
    <mergeCell ref="N24:N25"/>
    <mergeCell ref="A25:E25"/>
    <mergeCell ref="A26:O26"/>
    <mergeCell ref="A20:E20"/>
    <mergeCell ref="N20:N22"/>
    <mergeCell ref="A21:D21"/>
    <mergeCell ref="E21:F21"/>
    <mergeCell ref="A22:C22"/>
    <mergeCell ref="D22:F22"/>
    <mergeCell ref="A17:D17"/>
    <mergeCell ref="E17:F17"/>
    <mergeCell ref="N17:N18"/>
    <mergeCell ref="A18:D18"/>
    <mergeCell ref="E18:F18"/>
    <mergeCell ref="A19:O19"/>
    <mergeCell ref="A14:D14"/>
    <mergeCell ref="E14:F14"/>
    <mergeCell ref="N14:N15"/>
    <mergeCell ref="A15:C15"/>
    <mergeCell ref="D15:F15"/>
    <mergeCell ref="A16:O16"/>
    <mergeCell ref="D10:E11"/>
    <mergeCell ref="M10:M12"/>
    <mergeCell ref="N10:N12"/>
    <mergeCell ref="O10:O12"/>
    <mergeCell ref="A13:O13"/>
    <mergeCell ref="E4:F4"/>
    <mergeCell ref="I4:J4"/>
    <mergeCell ref="K4:L4"/>
    <mergeCell ref="A6:I6"/>
    <mergeCell ref="G7:H7"/>
    <mergeCell ref="K7:L7"/>
    <mergeCell ref="A1:O1"/>
    <mergeCell ref="B2:F2"/>
    <mergeCell ref="I2:J2"/>
    <mergeCell ref="K2:L2"/>
    <mergeCell ref="M2:N2"/>
    <mergeCell ref="E3:F3"/>
    <mergeCell ref="I3:J3"/>
    <mergeCell ref="K3:L3"/>
    <mergeCell ref="A9:O9"/>
  </mergeCells>
  <hyperlinks>
    <hyperlink ref="D10:E11" r:id="rId1" display="Please ensure that the latest version of this form is being used by checking here" xr:uid="{C9301083-1095-4EA8-9321-A6925D92D5E0}"/>
  </hyperlinks>
  <printOptions horizontalCentered="1"/>
  <pageMargins left="0.25" right="0.25" top="0.75" bottom="0.75" header="0.3" footer="0.3"/>
  <pageSetup paperSize="17" scale="56" orientation="portrait" r:id="rId2"/>
  <headerFooter alignWithMargins="0"/>
  <rowBreaks count="1" manualBreakCount="1">
    <brk id="74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28d1f2ac-eca6-4f8d-b8dc-b748386fb646">2021-09-13T04:00:00+00:00</Date>
    <Reference_x0020_Title xmlns="28d1f2ac-eca6-4f8d-b8dc-b748386fb646" xsi:nil="true"/>
    <IconOverlay xmlns="http://schemas.microsoft.com/sharepoint/v4" xsi:nil="true"/>
    <Site_x0020_Location xmlns="148a0d59-b912-4c21-9867-88f0ad5aeea1">Traffic Engineering Policies, Practices and Legal Authority</Site_x0020_Location>
    <URL xmlns="http://schemas.microsoft.com/sharepoint/v3">
      <Url xsi:nil="true"/>
      <Description xsi:nil="true"/>
    </URL>
    <Section xmlns="28d1f2ac-eca6-4f8d-b8dc-b748386fb646">T72</Section>
    <Topic xmlns="28d1f2ac-eca6-4f8d-b8dc-b748386fb646" xsi:nil="true"/>
    <Year xmlns="28d1f2ac-eca6-4f8d-b8dc-b748386fb646">2021</Year>
    <Description0 xmlns="28d1f2ac-eca6-4f8d-b8dc-b748386fb646">Cost Estimate Template</Description0>
  </documentManagement>
</p:properties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639A361FB654EB6E38C1212531695" ma:contentTypeVersion="19" ma:contentTypeDescription="Create a new document." ma:contentTypeScope="" ma:versionID="ae6176a6ca6293cb5e1c4a823328d7b3">
  <xsd:schema xmlns:xsd="http://www.w3.org/2001/XMLSchema" xmlns:xs="http://www.w3.org/2001/XMLSchema" xmlns:p="http://schemas.microsoft.com/office/2006/metadata/properties" xmlns:ns1="http://schemas.microsoft.com/sharepoint/v3" xmlns:ns2="28d1f2ac-eca6-4f8d-b8dc-b748386fb646" xmlns:ns3="http://schemas.microsoft.com/sharepoint/v4" xmlns:ns4="148a0d59-b912-4c21-9867-88f0ad5aeea1" xmlns:ns5="16f00c2e-ac5c-418b-9f13-a0771dbd417d" xmlns:ns6="a5b864cb-7915-4493-b702-ad0b49b4414f" targetNamespace="http://schemas.microsoft.com/office/2006/metadata/properties" ma:root="true" ma:fieldsID="4fb07e8bd79e1ad9c2d7aa63ef0db8a8" ns1:_="" ns2:_="" ns3:_="" ns4:_="" ns5:_="" ns6:_="">
    <xsd:import namespace="http://schemas.microsoft.com/sharepoint/v3"/>
    <xsd:import namespace="28d1f2ac-eca6-4f8d-b8dc-b748386fb646"/>
    <xsd:import namespace="http://schemas.microsoft.com/sharepoint/v4"/>
    <xsd:import namespace="148a0d59-b912-4c21-9867-88f0ad5aeea1"/>
    <xsd:import namespace="16f00c2e-ac5c-418b-9f13-a0771dbd417d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Section" minOccurs="0"/>
                <xsd:element ref="ns2:Year" minOccurs="0"/>
                <xsd:element ref="ns2:Topic" minOccurs="0"/>
                <xsd:element ref="ns2:Reference_x0020_Title" minOccurs="0"/>
                <xsd:element ref="ns2:Date" minOccurs="0"/>
                <xsd:element ref="ns3:IconOverlay" minOccurs="0"/>
                <xsd:element ref="ns4:Site_x0020_Location" minOccurs="0"/>
                <xsd:element ref="ns5:_dlc_DocId" minOccurs="0"/>
                <xsd:element ref="ns5:_dlc_DocIdUrl" minOccurs="0"/>
                <xsd:element ref="ns5:_dlc_DocIdPersistId" minOccurs="0"/>
                <xsd:element ref="ns1:URL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9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1f2ac-eca6-4f8d-b8dc-b748386fb646" elementFormDefault="qualified">
    <xsd:import namespace="http://schemas.microsoft.com/office/2006/documentManagement/types"/>
    <xsd:import namespace="http://schemas.microsoft.com/office/infopath/2007/PartnerControls"/>
    <xsd:element name="Description0" ma:index="1" nillable="true" ma:displayName="Description" ma:internalName="Description0">
      <xsd:simpleType>
        <xsd:restriction base="dms:Note">
          <xsd:maxLength value="255"/>
        </xsd:restriction>
      </xsd:simpleType>
    </xsd:element>
    <xsd:element name="Section" ma:index="2" nillable="true" ma:displayName="Topic_List" ma:internalName="Section">
      <xsd:simpleType>
        <xsd:restriction base="dms:Text">
          <xsd:maxLength value="255"/>
        </xsd:restriction>
      </xsd:simpleType>
    </xsd:element>
    <xsd:element name="Year" ma:index="4" nillable="true" ma:displayName="Year" ma:internalName="Year">
      <xsd:simpleType>
        <xsd:restriction base="dms:Text">
          <xsd:maxLength value="255"/>
        </xsd:restriction>
      </xsd:simpleType>
    </xsd:element>
    <xsd:element name="Topic" ma:index="5" nillable="true" ma:displayName="Topic" ma:internalName="Topic">
      <xsd:simpleType>
        <xsd:restriction base="dms:Text">
          <xsd:maxLength value="255"/>
        </xsd:restriction>
      </xsd:simpleType>
    </xsd:element>
    <xsd:element name="Reference_x0020_Title" ma:index="6" nillable="true" ma:displayName="Reference Title" ma:internalName="Reference_x0020_Title">
      <xsd:simpleType>
        <xsd:restriction base="dms:Text">
          <xsd:maxLength value="255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a0d59-b912-4c21-9867-88f0ad5aeea1" elementFormDefault="qualified">
    <xsd:import namespace="http://schemas.microsoft.com/office/2006/documentManagement/types"/>
    <xsd:import namespace="http://schemas.microsoft.com/office/infopath/2007/PartnerControls"/>
    <xsd:element name="Site_x0020_Location" ma:index="15" nillable="true" ma:displayName="Site Location" ma:default="Traffic Engineering Policies, Practices and Legal Authority" ma:internalName="Site_x0020_Loca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D5333FFC-19B4-4A76-9FB0-8FB2D3276F85}"/>
</file>

<file path=customXml/itemProps2.xml><?xml version="1.0" encoding="utf-8"?>
<ds:datastoreItem xmlns:ds="http://schemas.openxmlformats.org/officeDocument/2006/customXml" ds:itemID="{436E1117-4410-4515-AE52-13A8C33C27FC}"/>
</file>

<file path=customXml/itemProps3.xml><?xml version="1.0" encoding="utf-8"?>
<ds:datastoreItem xmlns:ds="http://schemas.openxmlformats.org/officeDocument/2006/customXml" ds:itemID="{6CEFAB30-75F7-49B0-B8A8-03291A02C587}"/>
</file>

<file path=customXml/itemProps4.xml><?xml version="1.0" encoding="utf-8"?>
<ds:datastoreItem xmlns:ds="http://schemas.openxmlformats.org/officeDocument/2006/customXml" ds:itemID="{96C8B7CA-538F-4C6F-91F7-C193ABF38A6C}"/>
</file>

<file path=customXml/itemProps5.xml><?xml version="1.0" encoding="utf-8"?>
<ds:datastoreItem xmlns:ds="http://schemas.openxmlformats.org/officeDocument/2006/customXml" ds:itemID="{6EA5FEDE-12D7-46E6-A53E-A5850B6D27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Cost Summary</vt:lpstr>
      <vt:lpstr>Project 1</vt:lpstr>
      <vt:lpstr>Project 2</vt:lpstr>
      <vt:lpstr>Project 3</vt:lpstr>
      <vt:lpstr>Project 4</vt:lpstr>
      <vt:lpstr>Project 5</vt:lpstr>
      <vt:lpstr>Project 6</vt:lpstr>
      <vt:lpstr>'Cost Summary'!Print_Area</vt:lpstr>
      <vt:lpstr>'Project 1'!Print_Area</vt:lpstr>
      <vt:lpstr>'Project 2'!Print_Area</vt:lpstr>
      <vt:lpstr>'Project 3'!Print_Area</vt:lpstr>
      <vt:lpstr>'Project 4'!Print_Area</vt:lpstr>
      <vt:lpstr>'Project 5'!Print_Area</vt:lpstr>
      <vt:lpstr>'Project 6'!Print_Area</vt:lpstr>
    </vt:vector>
  </TitlesOfParts>
  <Company>NC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 Estimate Template</dc:title>
  <dc:creator>mtcarlisle@ncdot.gov</dc:creator>
  <cp:lastModifiedBy>Carlisle, Matthew T.</cp:lastModifiedBy>
  <cp:lastPrinted>2019-01-28T14:07:47Z</cp:lastPrinted>
  <dcterms:created xsi:type="dcterms:W3CDTF">2009-04-23T18:06:26Z</dcterms:created>
  <dcterms:modified xsi:type="dcterms:W3CDTF">2021-09-13T13:00:34Z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0x010100997639A361FB654EB6E38C1212531695</vt:lpwstr>
  </property>
  <property fmtid="{D5CDD505-2E9C-101B-9397-08002B2CF9AE}" pid="3" name="Order">
    <vt:r8>232600</vt:r8>
  </property>
</Properties>
</file>